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450" windowWidth="13275" windowHeight="9825"/>
  </bookViews>
  <sheets>
    <sheet name="Опросный лист амперметр" sheetId="2" r:id="rId1"/>
    <sheet name="Лист1" sheetId="4" state="hidden" r:id="rId2"/>
  </sheets>
  <externalReferences>
    <externalReference r:id="rId3"/>
  </externalReferences>
  <definedNames>
    <definedName name="Test" localSheetId="1">#REF!</definedName>
    <definedName name="Test">#REF!</definedName>
    <definedName name="Арматура">'[1]Опросный лист термоманометр'!$L$94:$L$99</definedName>
    <definedName name="Без_пустых" localSheetId="1">IFERROR(INDEX(#REF!,SMALL(IF(#REF!&lt;&gt;#REF!,ROW(INDIRECT("1:"&amp;ROWS(#REF!))),""),ROW(INDIRECT("1:"&amp;ROWS(#REF!))))),"")</definedName>
    <definedName name="Без_пустых">IFERROR(INDEX(#REF!,SMALL(IF(#REF!&lt;&gt;#REF!,ROW(INDIRECT("1:"&amp;ROWS(#REF!))),""),ROW(INDIRECT("1:"&amp;ROWS(#REF!))))),"")</definedName>
    <definedName name="Без_пустых1" localSheetId="1">IFERROR(VLOOKUP(ROW(#REF!),#REF!,2,0),"")</definedName>
    <definedName name="Без_пустых1">IFERROR(VLOOKUP(ROW(#REF!),#REF!,2,0),"")</definedName>
    <definedName name="Гильза">OFFSET('[1]Опросный лист термоманометр'!$L$75:$N$78,0,'[1]Опросный лист термоманометр'!$I$24-1,,1)</definedName>
    <definedName name="Давление_ВПИ">'[1]Опросный лист термоманометр'!$L$4:$L$15</definedName>
    <definedName name="Давление_Погрешность">'[1]Опросный лист термоманометр'!$L$17:$L$22</definedName>
    <definedName name="Исполнение">'[1]Опросный лист термоманометр'!$L$87:$L$88</definedName>
    <definedName name="Кабель_Длина">OFFSET('[1]Опросный лист термоманометр'!$L$61:$N$69,0,'[1]Опросный лист термоманометр'!$I$24-1,,1)</definedName>
    <definedName name="Кабель_Защита">OFFSET('[1]Опросный лист термоманометр'!$L$71:$N$73,0,'[1]Опросный лист термоманометр'!$I$24-1,,1)</definedName>
    <definedName name="Кабель_Подключение">OFFSET('[1]Опросный лист термоманометр'!$L$57:$N$59,0,'[1]Опросный лист термоманометр'!$I$24-1,,1)</definedName>
    <definedName name="Конструктивное_исполнение" localSheetId="1">Лист1!#REF!</definedName>
    <definedName name="Конструктивное_исполнение">'Опросный лист амперметр'!#REF!</definedName>
    <definedName name="_xlnm.Print_Area" localSheetId="1">Лист1!#REF!</definedName>
    <definedName name="_xlnm.Print_Area" localSheetId="0">'Опросный лист амперметр'!$A$1:$F$33</definedName>
    <definedName name="Поверка">'[1]Опросный лист термоманометр'!$L$101:$L$102</definedName>
    <definedName name="Резьба">'[1]Опросный лист термоманометр'!$L$90:$L$92</definedName>
    <definedName name="Способ_подключения_кабеля_к_термощупу" localSheetId="1">#REF!</definedName>
    <definedName name="Способ_подключения_кабеля_к_термощупу">#REF!</definedName>
    <definedName name="Способы_крепления_термощупа" localSheetId="1">#REF!</definedName>
    <definedName name="Способы_крепления_термощупа">#REF!</definedName>
    <definedName name="Температура_Диапазон" localSheetId="1">Лист1!#REF!</definedName>
    <definedName name="Температура_Диапазон">'Опросный лист амперметр'!#REF!</definedName>
    <definedName name="Температура_Место">'[1]Опросный лист термоманометр'!$L$25:$L$27</definedName>
    <definedName name="Температура_Погрешность">OFFSET('[1]Опросный лист термоманометр'!$L$36:$N$38,0,'[1]Опросный лист термоманометр'!$I$24-1,,1)</definedName>
    <definedName name="Хранение_передача">'[1]Опросный лист термоманометр'!$L$80:$L$81</definedName>
    <definedName name="Щуп_Диаметр">OFFSET('[1]Опросный лист термоманометр'!$L$45:$N$49,0,'[1]Опросный лист термоманометр'!$I$24-1,,1)</definedName>
    <definedName name="Щуп_Длина">OFFSET('[1]Опросный лист термоманометр'!$L$40:$N$43,0,'[1]Опросный лист термоманометр'!$I$24-1,,1)</definedName>
    <definedName name="Щуп_Крепление">OFFSET('[1]Опросный лист термоманометр'!$L$51:$N$55,0,'[1]Опросный лист термоманометр'!$I$24-1,,1)</definedName>
  </definedNames>
  <calcPr calcId="144525"/>
</workbook>
</file>

<file path=xl/calcChain.xml><?xml version="1.0" encoding="utf-8"?>
<calcChain xmlns="http://schemas.openxmlformats.org/spreadsheetml/2006/main">
  <c r="C99" i="4" l="1"/>
  <c r="B99" i="4"/>
  <c r="F108" i="4" l="1"/>
  <c r="B14" i="4" l="1"/>
  <c r="C54" i="4" s="1"/>
  <c r="C7" i="2" s="1"/>
  <c r="E32" i="4"/>
  <c r="B9" i="4"/>
  <c r="C9" i="4" s="1"/>
  <c r="B4" i="4"/>
  <c r="C14" i="4" l="1"/>
  <c r="C34" i="4"/>
  <c r="C6" i="2" s="1"/>
  <c r="C32" i="2"/>
  <c r="B94" i="4"/>
  <c r="C94" i="4" s="1"/>
  <c r="B105" i="4"/>
  <c r="C105" i="4" s="1"/>
  <c r="A117" i="4" s="1"/>
  <c r="C29" i="2" s="1"/>
  <c r="E91" i="4"/>
  <c r="E85" i="4" l="1"/>
  <c r="C4" i="4" l="1"/>
  <c r="B88" i="4" l="1"/>
  <c r="C88" i="4" s="1"/>
  <c r="A112" i="4" s="1"/>
  <c r="B75" i="4"/>
  <c r="C75" i="4" s="1"/>
  <c r="C27" i="2" l="1"/>
  <c r="C31" i="2"/>
</calcChain>
</file>

<file path=xl/sharedStrings.xml><?xml version="1.0" encoding="utf-8"?>
<sst xmlns="http://schemas.openxmlformats.org/spreadsheetml/2006/main" count="195" uniqueCount="105">
  <si>
    <t>Информацию подготовил:</t>
  </si>
  <si>
    <t>Фамилия, Имя, Отчество</t>
  </si>
  <si>
    <t>Компания</t>
  </si>
  <si>
    <t>Почтовый адрес</t>
  </si>
  <si>
    <t>Телефон/Факс</t>
  </si>
  <si>
    <t>другое</t>
  </si>
  <si>
    <t>другая</t>
  </si>
  <si>
    <t>Количество, шт</t>
  </si>
  <si>
    <t>Дополнительные требования</t>
  </si>
  <si>
    <t>Если выбрано "другое", то впишите значение</t>
  </si>
  <si>
    <t>Код для заказа</t>
  </si>
  <si>
    <t>не требуется</t>
  </si>
  <si>
    <t>Защита кабеля</t>
  </si>
  <si>
    <t>без дополнительной защиты</t>
  </si>
  <si>
    <t>труба гофрированная полимерная</t>
  </si>
  <si>
    <t xml:space="preserve">другая </t>
  </si>
  <si>
    <t>Длина кабеля, м</t>
  </si>
  <si>
    <t>Выбранный вариант</t>
  </si>
  <si>
    <t>В спецификацию</t>
  </si>
  <si>
    <t/>
  </si>
  <si>
    <t>Кронштейн для крепления</t>
  </si>
  <si>
    <t>требуется</t>
  </si>
  <si>
    <t>Опции</t>
  </si>
  <si>
    <t>Столбец1</t>
  </si>
  <si>
    <t>Столбец2</t>
  </si>
  <si>
    <t>, 1м</t>
  </si>
  <si>
    <t>, 1.5м</t>
  </si>
  <si>
    <t>, 2м</t>
  </si>
  <si>
    <t>, 2.5м</t>
  </si>
  <si>
    <t>, 3м</t>
  </si>
  <si>
    <t>, 4м</t>
  </si>
  <si>
    <t>, 5м</t>
  </si>
  <si>
    <t>, 7м</t>
  </si>
  <si>
    <t>, 10м</t>
  </si>
  <si>
    <t>, ТГ</t>
  </si>
  <si>
    <t>, LoRa</t>
  </si>
  <si>
    <t>переменный</t>
  </si>
  <si>
    <t>~</t>
  </si>
  <si>
    <t>Количество одновременно измеряемых фаз</t>
  </si>
  <si>
    <t>одна</t>
  </si>
  <si>
    <t>три</t>
  </si>
  <si>
    <t>Верхний предел измерения значения силы тока, А:</t>
  </si>
  <si>
    <t>10 А</t>
  </si>
  <si>
    <t>другой</t>
  </si>
  <si>
    <t>20А</t>
  </si>
  <si>
    <t>30А</t>
  </si>
  <si>
    <t>50А</t>
  </si>
  <si>
    <t>75А</t>
  </si>
  <si>
    <t>150А</t>
  </si>
  <si>
    <t>200А</t>
  </si>
  <si>
    <t>400А</t>
  </si>
  <si>
    <t>600А</t>
  </si>
  <si>
    <t>800А</t>
  </si>
  <si>
    <t>1000А</t>
  </si>
  <si>
    <t xml:space="preserve">трехфазный </t>
  </si>
  <si>
    <t>"Автон"</t>
  </si>
  <si>
    <t xml:space="preserve">Амперметр бесконтактный </t>
  </si>
  <si>
    <t xml:space="preserve">Опросный лист на Амперметр бесконтактный "Автон" </t>
  </si>
  <si>
    <t>Одна</t>
  </si>
  <si>
    <t>Три</t>
  </si>
  <si>
    <t xml:space="preserve">Крепление: </t>
  </si>
  <si>
    <t>Кронштейн A555.00.03</t>
  </si>
  <si>
    <t>Кронштейн A605.00.03</t>
  </si>
  <si>
    <t>Комплектация:</t>
  </si>
  <si>
    <t>Паспорт</t>
  </si>
  <si>
    <t>Преобразователь измерительный напряжения A555</t>
  </si>
  <si>
    <t>Характер измеряемого тока</t>
  </si>
  <si>
    <t>Максимальный возможный диаметр кабеля с изоляцией, мм: 5</t>
  </si>
  <si>
    <t>Максимальный возможный диаметр кабеля с изоляцией, мм: 10</t>
  </si>
  <si>
    <t>Максимальный возможный диаметр кабеля с изоляцией, мм: 16</t>
  </si>
  <si>
    <t>Максимальный возможный диаметр кабеля с изоляцией, мм: 24</t>
  </si>
  <si>
    <t>Максимальный возможный диаметр кабеля с изоляцией, мм: 36</t>
  </si>
  <si>
    <t>Максимальный возможный диаметр кабеля с изоляцией, мм: 46</t>
  </si>
  <si>
    <t>Передача данных</t>
  </si>
  <si>
    <t>LoRaWAN + Bluetooth Low Energy</t>
  </si>
  <si>
    <t>NB-IoT + Bluetooth Low Energy</t>
  </si>
  <si>
    <t>, NB-IoT</t>
  </si>
  <si>
    <t>Дополнительная комплектация</t>
  </si>
  <si>
    <t>60А</t>
  </si>
  <si>
    <t>100А</t>
  </si>
  <si>
    <t>120А</t>
  </si>
  <si>
    <t>250А</t>
  </si>
  <si>
    <t>300А</t>
  </si>
  <si>
    <t>500А</t>
  </si>
  <si>
    <t>* Увеличенный срок поставки до 4 месяцев</t>
  </si>
  <si>
    <t>10*</t>
  </si>
  <si>
    <t>30*</t>
  </si>
  <si>
    <t>50*</t>
  </si>
  <si>
    <t>60*</t>
  </si>
  <si>
    <t>100*</t>
  </si>
  <si>
    <t>150*</t>
  </si>
  <si>
    <t>250*</t>
  </si>
  <si>
    <t>300*</t>
  </si>
  <si>
    <t>500*</t>
  </si>
  <si>
    <t>600*</t>
  </si>
  <si>
    <t>800*</t>
  </si>
  <si>
    <t>1000*</t>
  </si>
  <si>
    <t>Рабочие условия эксплуатации</t>
  </si>
  <si>
    <t>Верхний предел измерения значения силы тока</t>
  </si>
  <si>
    <t>Длина кабеля</t>
  </si>
  <si>
    <t>от -40 до +60 °C (индустриальный температурный диапазон)</t>
  </si>
  <si>
    <t>от -52 до +60 °C (низкотемпературный диапазон)</t>
  </si>
  <si>
    <t>, Н</t>
  </si>
  <si>
    <t>от -56 до +60 °C (расширенный низкотемпературный диапазон)</t>
  </si>
  <si>
    <t>, 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</si>
</sst>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  <scheme val="minor"/>
    </font>
    <font>
      <b/>
      <i/>
      <u/>
      <sz val="10"/>
      <color theme="9" tint="-0.249977111117893"/>
      <name val="Arial"/>
      <family val="2"/>
      <charset val="204"/>
    </font>
    <font>
      <b/>
      <sz val="12"/>
      <color rgb="FF1E1E1E"/>
      <name val="Segoe UI"/>
      <family val="2"/>
      <charset val="204"/>
    </font>
    <font>
      <sz val="12"/>
      <color theme="0"/>
      <name val="Calibri"/>
      <family val="2"/>
      <charset val="204"/>
      <scheme val="minor"/>
    </font>
    <font>
      <sz val="10"/>
      <color theme="0"/>
      <name val="Arial Cyr"/>
      <charset val="204"/>
    </font>
    <font>
      <b/>
      <i/>
      <u/>
      <sz val="10"/>
      <color theme="0"/>
      <name val="Arial"/>
      <family val="2"/>
      <charset val="204"/>
    </font>
    <font>
      <b/>
      <sz val="14"/>
      <name val="Arial Cyr"/>
      <charset val="204"/>
    </font>
    <font>
      <sz val="10"/>
      <color theme="1"/>
      <name val="Arial Cyr"/>
      <charset val="204"/>
    </font>
    <font>
      <i/>
      <sz val="10"/>
      <name val="Arial Cyr"/>
      <charset val="204"/>
    </font>
    <font>
      <i/>
      <sz val="10"/>
      <color rgb="FFC00000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2" borderId="0" xfId="0" applyFill="1"/>
    <xf numFmtId="2" fontId="0" fillId="0" borderId="0" xfId="0" applyNumberFormat="1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vertical="top" wrapText="1"/>
    </xf>
    <xf numFmtId="0" fontId="0" fillId="0" borderId="0" xfId="0" applyNumberFormat="1"/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5" borderId="0" xfId="0" applyFont="1" applyFill="1"/>
    <xf numFmtId="0" fontId="0" fillId="0" borderId="0" xfId="0" quotePrefix="1"/>
    <xf numFmtId="0" fontId="0" fillId="5" borderId="0" xfId="0" applyFill="1"/>
    <xf numFmtId="0" fontId="0" fillId="5" borderId="0" xfId="0" applyFill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quotePrefix="1" applyBorder="1"/>
    <xf numFmtId="0" fontId="0" fillId="0" borderId="4" xfId="0" quotePrefix="1" applyBorder="1"/>
    <xf numFmtId="0" fontId="0" fillId="0" borderId="0" xfId="0" applyBorder="1"/>
    <xf numFmtId="0" fontId="9" fillId="0" borderId="7" xfId="0" applyFont="1" applyBorder="1" applyAlignment="1">
      <alignment horizontal="left"/>
    </xf>
    <xf numFmtId="0" fontId="0" fillId="0" borderId="0" xfId="0" quotePrefix="1" applyBorder="1"/>
    <xf numFmtId="0" fontId="0" fillId="0" borderId="0" xfId="0" applyFill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quotePrefix="1" applyFont="1"/>
    <xf numFmtId="0" fontId="2" fillId="0" borderId="0" xfId="0" applyFont="1" applyAlignment="1">
      <alignment horizontal="right"/>
    </xf>
    <xf numFmtId="0" fontId="2" fillId="5" borderId="0" xfId="0" applyFont="1" applyFill="1" applyAlignment="1">
      <alignment horizontal="left"/>
    </xf>
    <xf numFmtId="0" fontId="0" fillId="0" borderId="8" xfId="0" applyBorder="1"/>
    <xf numFmtId="0" fontId="8" fillId="0" borderId="8" xfId="0" applyFont="1" applyBorder="1" applyAlignment="1">
      <alignment vertical="center"/>
    </xf>
    <xf numFmtId="0" fontId="0" fillId="0" borderId="8" xfId="0" applyFont="1" applyBorder="1"/>
    <xf numFmtId="0" fontId="2" fillId="0" borderId="8" xfId="0" applyFont="1" applyBorder="1" applyAlignment="1">
      <alignment wrapText="1"/>
    </xf>
    <xf numFmtId="0" fontId="2" fillId="0" borderId="8" xfId="0" applyFont="1" applyBorder="1"/>
    <xf numFmtId="0" fontId="2" fillId="0" borderId="8" xfId="0" applyFont="1" applyBorder="1" applyAlignment="1" applyProtection="1">
      <protection locked="0"/>
    </xf>
    <xf numFmtId="0" fontId="6" fillId="0" borderId="8" xfId="0" applyFont="1" applyBorder="1"/>
    <xf numFmtId="0" fontId="2" fillId="0" borderId="8" xfId="0" applyFont="1" applyBorder="1" applyAlignment="1"/>
    <xf numFmtId="0" fontId="10" fillId="0" borderId="8" xfId="0" applyFont="1" applyBorder="1"/>
    <xf numFmtId="0" fontId="11" fillId="0" borderId="8" xfId="0" applyFont="1" applyBorder="1"/>
    <xf numFmtId="0" fontId="5" fillId="0" borderId="8" xfId="0" applyFont="1" applyBorder="1"/>
    <xf numFmtId="0" fontId="2" fillId="0" borderId="8" xfId="0" applyFont="1" applyBorder="1" applyAlignment="1">
      <alignment vertical="top"/>
    </xf>
    <xf numFmtId="0" fontId="7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10" xfId="0" applyFill="1" applyBorder="1"/>
    <xf numFmtId="0" fontId="0" fillId="0" borderId="11" xfId="0" applyBorder="1"/>
    <xf numFmtId="0" fontId="0" fillId="3" borderId="9" xfId="0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0" fillId="3" borderId="12" xfId="0" applyFill="1" applyBorder="1"/>
    <xf numFmtId="0" fontId="0" fillId="3" borderId="13" xfId="0" applyFill="1" applyBorder="1"/>
    <xf numFmtId="0" fontId="2" fillId="3" borderId="14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/>
    </xf>
    <xf numFmtId="0" fontId="2" fillId="4" borderId="18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Cyr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Cyr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Lines="10" dropStyle="combo" dx="16" fmlaLink="Лист1!$A$75" fmlaRange="Лист1!$D$76:$D$85" noThreeD="1" val="0"/>
</file>

<file path=xl/ctrlProps/ctrlProp2.xml><?xml version="1.0" encoding="utf-8"?>
<formControlPr xmlns="http://schemas.microsoft.com/office/spreadsheetml/2009/9/main" objectType="Drop" dropStyle="combo" dx="16" fmlaLink="Лист1!$A$88" fmlaRange="Лист1!$D$89:$D$91" noThreeD="1" val="0"/>
</file>

<file path=xl/ctrlProps/ctrlProp3.xml><?xml version="1.0" encoding="utf-8"?>
<formControlPr xmlns="http://schemas.microsoft.com/office/spreadsheetml/2009/9/main" objectType="Drop" dropStyle="combo" dx="16" fmlaLink="Лист1!$A$105" fmlaRange="Лист1!$D$106:$D$108" noThreeD="1" val="0"/>
</file>

<file path=xl/ctrlProps/ctrlProp4.xml><?xml version="1.0" encoding="utf-8"?>
<formControlPr xmlns="http://schemas.microsoft.com/office/spreadsheetml/2009/9/main" objectType="Drop" dropLines="10" dropStyle="combo" dx="16" fmlaLink="Лист1!$A$94" fmlaRange="Лист1!$D$95" noThreeD="1" val="0"/>
</file>

<file path=xl/ctrlProps/ctrlProp5.xml><?xml version="1.0" encoding="utf-8"?>
<formControlPr xmlns="http://schemas.microsoft.com/office/spreadsheetml/2009/9/main" objectType="Drop" dropLines="10" dropStyle="combo" dx="16" fmlaLink="Лист1!$A$4" fmlaRange="Лист1!$D$5" noThreeD="1" val="0"/>
</file>

<file path=xl/ctrlProps/ctrlProp6.xml><?xml version="1.0" encoding="utf-8"?>
<formControlPr xmlns="http://schemas.microsoft.com/office/spreadsheetml/2009/9/main" objectType="Drop" dropLines="10" dropStyle="combo" dx="16" fmlaLink="Лист1!$A$9" fmlaRange="Лист1!$D$10:$D$11" noThreeD="1" sel="2" val="0"/>
</file>

<file path=xl/ctrlProps/ctrlProp7.xml><?xml version="1.0" encoding="utf-8"?>
<formControlPr xmlns="http://schemas.microsoft.com/office/spreadsheetml/2009/9/main" objectType="Drop" dropLines="10" dropStyle="combo" dx="16" fmlaLink="Лист1!$A$14" fmlaRange="Лист1!$D$15:$D$32" noThreeD="1" sel="2" val="0"/>
</file>

<file path=xl/ctrlProps/ctrlProp8.xml><?xml version="1.0" encoding="utf-8"?>
<formControlPr xmlns="http://schemas.microsoft.com/office/spreadsheetml/2009/9/main" objectType="Drop" dropLines="10" dropStyle="combo" dx="16" fmlaLink="Лист1!$A$99" fmlaRange="Лист1!$D$100:$D$102" noThreeD="1" val="0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1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3</xdr:col>
          <xdr:colOff>2286000</xdr:colOff>
          <xdr:row>8</xdr:row>
          <xdr:rowOff>295275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19050</xdr:rowOff>
        </xdr:from>
        <xdr:to>
          <xdr:col>3</xdr:col>
          <xdr:colOff>2276475</xdr:colOff>
          <xdr:row>9</xdr:row>
          <xdr:rowOff>276225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28575</xdr:rowOff>
        </xdr:from>
        <xdr:to>
          <xdr:col>3</xdr:col>
          <xdr:colOff>2276475</xdr:colOff>
          <xdr:row>12</xdr:row>
          <xdr:rowOff>285750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38100</xdr:rowOff>
        </xdr:from>
        <xdr:to>
          <xdr:col>5</xdr:col>
          <xdr:colOff>1524000</xdr:colOff>
          <xdr:row>8</xdr:row>
          <xdr:rowOff>295275</xdr:rowOff>
        </xdr:to>
        <xdr:sp macro="" textlink="">
          <xdr:nvSpPr>
            <xdr:cNvPr id="2093" name="TextBox7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9525</xdr:rowOff>
        </xdr:from>
        <xdr:to>
          <xdr:col>5</xdr:col>
          <xdr:colOff>1524000</xdr:colOff>
          <xdr:row>9</xdr:row>
          <xdr:rowOff>266700</xdr:rowOff>
        </xdr:to>
        <xdr:sp macro="" textlink="">
          <xdr:nvSpPr>
            <xdr:cNvPr id="2094" name="TextBox8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28575</xdr:rowOff>
        </xdr:from>
        <xdr:to>
          <xdr:col>5</xdr:col>
          <xdr:colOff>1524000</xdr:colOff>
          <xdr:row>12</xdr:row>
          <xdr:rowOff>285750</xdr:rowOff>
        </xdr:to>
        <xdr:sp macro="" textlink="">
          <xdr:nvSpPr>
            <xdr:cNvPr id="2097" name="TextBox11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9525</xdr:rowOff>
        </xdr:from>
        <xdr:to>
          <xdr:col>5</xdr:col>
          <xdr:colOff>1524000</xdr:colOff>
          <xdr:row>15</xdr:row>
          <xdr:rowOff>790575</xdr:rowOff>
        </xdr:to>
        <xdr:sp macro="" textlink="">
          <xdr:nvSpPr>
            <xdr:cNvPr id="2098" name="TextBox12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17</xdr:row>
          <xdr:rowOff>57150</xdr:rowOff>
        </xdr:from>
        <xdr:to>
          <xdr:col>2</xdr:col>
          <xdr:colOff>2486025</xdr:colOff>
          <xdr:row>17</xdr:row>
          <xdr:rowOff>314325</xdr:rowOff>
        </xdr:to>
        <xdr:sp macro="" textlink="">
          <xdr:nvSpPr>
            <xdr:cNvPr id="2099" name="TextBox13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1809750</xdr:colOff>
          <xdr:row>20</xdr:row>
          <xdr:rowOff>38100</xdr:rowOff>
        </xdr:from>
        <xdr:to>
          <xdr:col>5</xdr:col>
          <xdr:colOff>1543050</xdr:colOff>
          <xdr:row>20</xdr:row>
          <xdr:rowOff>295275</xdr:rowOff>
        </xdr:to>
        <xdr:sp macro="" textlink="">
          <xdr:nvSpPr>
            <xdr:cNvPr id="2100" name="TextBox14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21</xdr:row>
          <xdr:rowOff>38100</xdr:rowOff>
        </xdr:from>
        <xdr:to>
          <xdr:col>5</xdr:col>
          <xdr:colOff>1543050</xdr:colOff>
          <xdr:row>21</xdr:row>
          <xdr:rowOff>295275</xdr:rowOff>
        </xdr:to>
        <xdr:sp macro="" textlink="">
          <xdr:nvSpPr>
            <xdr:cNvPr id="2101" name="TextBox15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22</xdr:row>
          <xdr:rowOff>38100</xdr:rowOff>
        </xdr:from>
        <xdr:to>
          <xdr:col>5</xdr:col>
          <xdr:colOff>1533525</xdr:colOff>
          <xdr:row>22</xdr:row>
          <xdr:rowOff>295275</xdr:rowOff>
        </xdr:to>
        <xdr:sp macro="" textlink="">
          <xdr:nvSpPr>
            <xdr:cNvPr id="2102" name="TextBox16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23</xdr:row>
          <xdr:rowOff>38100</xdr:rowOff>
        </xdr:from>
        <xdr:to>
          <xdr:col>5</xdr:col>
          <xdr:colOff>1543050</xdr:colOff>
          <xdr:row>23</xdr:row>
          <xdr:rowOff>295275</xdr:rowOff>
        </xdr:to>
        <xdr:sp macro="" textlink="">
          <xdr:nvSpPr>
            <xdr:cNvPr id="2103" name="TextBox17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28575</xdr:rowOff>
        </xdr:from>
        <xdr:to>
          <xdr:col>3</xdr:col>
          <xdr:colOff>2286000</xdr:colOff>
          <xdr:row>10</xdr:row>
          <xdr:rowOff>295275</xdr:rowOff>
        </xdr:to>
        <xdr:sp macro="" textlink="">
          <xdr:nvSpPr>
            <xdr:cNvPr id="2152" name="Drop Down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</xdr:row>
          <xdr:rowOff>19050</xdr:rowOff>
        </xdr:from>
        <xdr:to>
          <xdr:col>3</xdr:col>
          <xdr:colOff>2276475</xdr:colOff>
          <xdr:row>2</xdr:row>
          <xdr:rowOff>285750</xdr:rowOff>
        </xdr:to>
        <xdr:sp macro="" textlink="">
          <xdr:nvSpPr>
            <xdr:cNvPr id="2153" name="Drop Down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19050</xdr:rowOff>
        </xdr:from>
        <xdr:to>
          <xdr:col>3</xdr:col>
          <xdr:colOff>2276475</xdr:colOff>
          <xdr:row>3</xdr:row>
          <xdr:rowOff>285750</xdr:rowOff>
        </xdr:to>
        <xdr:sp macro="" textlink="">
          <xdr:nvSpPr>
            <xdr:cNvPr id="2154" name="Drop Down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19050</xdr:rowOff>
        </xdr:from>
        <xdr:to>
          <xdr:col>3</xdr:col>
          <xdr:colOff>2276475</xdr:colOff>
          <xdr:row>4</xdr:row>
          <xdr:rowOff>285750</xdr:rowOff>
        </xdr:to>
        <xdr:sp macro="" textlink="">
          <xdr:nvSpPr>
            <xdr:cNvPr id="2155" name="Drop Down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38100</xdr:rowOff>
        </xdr:from>
        <xdr:to>
          <xdr:col>5</xdr:col>
          <xdr:colOff>1524000</xdr:colOff>
          <xdr:row>4</xdr:row>
          <xdr:rowOff>295275</xdr:rowOff>
        </xdr:to>
        <xdr:sp macro="" textlink="">
          <xdr:nvSpPr>
            <xdr:cNvPr id="2156" name="TextBox1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3</xdr:col>
          <xdr:colOff>2286000</xdr:colOff>
          <xdr:row>11</xdr:row>
          <xdr:rowOff>295275</xdr:rowOff>
        </xdr:to>
        <xdr:sp macro="" textlink="">
          <xdr:nvSpPr>
            <xdr:cNvPr id="2157" name="Drop Down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Projects/A8x5/Doc/A835%20&#1058;&#1077;&#1088;&#1084;&#1086;&#1084;&#1072;&#1085;&#1086;&#1084;&#1077;&#1090;&#1088;.&#1054;&#1087;&#1088;&#1086;&#1089;&#1085;&#1099;&#1081;%20&#1083;&#1080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росный лист термоманометр"/>
      <sheetName val="Лист1"/>
      <sheetName val="Справка"/>
    </sheetNames>
    <sheetDataSet>
      <sheetData sheetId="0">
        <row r="4">
          <cell r="L4">
            <v>0.6</v>
          </cell>
        </row>
        <row r="5">
          <cell r="L5">
            <v>1</v>
          </cell>
        </row>
        <row r="6">
          <cell r="L6">
            <v>1.6</v>
          </cell>
        </row>
        <row r="7">
          <cell r="L7">
            <v>2.5</v>
          </cell>
        </row>
        <row r="8">
          <cell r="L8">
            <v>4</v>
          </cell>
        </row>
        <row r="9">
          <cell r="L9">
            <v>6</v>
          </cell>
        </row>
        <row r="10">
          <cell r="L10">
            <v>10</v>
          </cell>
        </row>
        <row r="11">
          <cell r="L11">
            <v>16</v>
          </cell>
        </row>
        <row r="12">
          <cell r="L12">
            <v>25</v>
          </cell>
        </row>
        <row r="13">
          <cell r="L13">
            <v>40</v>
          </cell>
        </row>
        <row r="14">
          <cell r="L14">
            <v>60</v>
          </cell>
        </row>
        <row r="15">
          <cell r="L15" t="str">
            <v>другое</v>
          </cell>
        </row>
        <row r="17">
          <cell r="L17">
            <v>0.15</v>
          </cell>
        </row>
        <row r="18">
          <cell r="L18">
            <v>0.25</v>
          </cell>
        </row>
        <row r="19">
          <cell r="L19">
            <v>0.5</v>
          </cell>
        </row>
        <row r="20">
          <cell r="L20">
            <v>1</v>
          </cell>
        </row>
        <row r="21">
          <cell r="L21">
            <v>1.5</v>
          </cell>
        </row>
        <row r="22">
          <cell r="L22" t="str">
            <v>другое</v>
          </cell>
        </row>
        <row r="24">
          <cell r="I24">
            <v>1</v>
          </cell>
        </row>
        <row r="25">
          <cell r="L25" t="str">
            <v>корпус датчика</v>
          </cell>
        </row>
        <row r="26">
          <cell r="L26" t="str">
            <v>встроенный погружной термощуп (жидкость или газ)</v>
          </cell>
        </row>
        <row r="27">
          <cell r="L27" t="str">
            <v>выносной погружной термощуп (жидкость или газ)</v>
          </cell>
        </row>
        <row r="36">
          <cell r="L36">
            <v>0.5</v>
          </cell>
          <cell r="M36">
            <v>0.5</v>
          </cell>
          <cell r="N36">
            <v>2</v>
          </cell>
        </row>
        <row r="37">
          <cell r="L37">
            <v>1</v>
          </cell>
          <cell r="M37">
            <v>1</v>
          </cell>
          <cell r="N37">
            <v>1</v>
          </cell>
        </row>
        <row r="38">
          <cell r="L38">
            <v>2</v>
          </cell>
          <cell r="M38">
            <v>2</v>
          </cell>
          <cell r="N38" t="str">
            <v>0.5</v>
          </cell>
        </row>
        <row r="40">
          <cell r="M40">
            <v>46</v>
          </cell>
          <cell r="N40">
            <v>46</v>
          </cell>
        </row>
        <row r="41">
          <cell r="M41">
            <v>64</v>
          </cell>
          <cell r="N41">
            <v>64</v>
          </cell>
        </row>
        <row r="42">
          <cell r="M42">
            <v>100</v>
          </cell>
          <cell r="N42">
            <v>100</v>
          </cell>
        </row>
        <row r="43">
          <cell r="M43" t="str">
            <v>другая</v>
          </cell>
          <cell r="N43" t="str">
            <v>другая</v>
          </cell>
        </row>
        <row r="45">
          <cell r="M45">
            <v>5</v>
          </cell>
          <cell r="N45">
            <v>5</v>
          </cell>
        </row>
        <row r="46">
          <cell r="M46">
            <v>6</v>
          </cell>
          <cell r="N46">
            <v>6</v>
          </cell>
        </row>
        <row r="47">
          <cell r="M47">
            <v>8</v>
          </cell>
          <cell r="N47">
            <v>8</v>
          </cell>
        </row>
        <row r="48">
          <cell r="M48">
            <v>10</v>
          </cell>
          <cell r="N48">
            <v>10</v>
          </cell>
        </row>
        <row r="49">
          <cell r="M49" t="str">
            <v>другой</v>
          </cell>
          <cell r="N49" t="str">
            <v>другой</v>
          </cell>
        </row>
        <row r="51">
          <cell r="N51" t="str">
            <v>штуцер подвижный</v>
          </cell>
        </row>
        <row r="52">
          <cell r="N52" t="str">
            <v>штуцер приварной</v>
          </cell>
        </row>
        <row r="53">
          <cell r="N53" t="str">
            <v>штуцер подпружиненный</v>
          </cell>
        </row>
        <row r="54">
          <cell r="N54" t="str">
            <v>фланец</v>
          </cell>
        </row>
        <row r="55">
          <cell r="N55" t="str">
            <v>другой</v>
          </cell>
        </row>
        <row r="57">
          <cell r="N57" t="str">
            <v>бескорпусной с выводами</v>
          </cell>
        </row>
        <row r="58">
          <cell r="N58" t="str">
            <v>коммутационная (клеммная) головка</v>
          </cell>
        </row>
        <row r="59">
          <cell r="N59" t="str">
            <v>другой</v>
          </cell>
        </row>
        <row r="61">
          <cell r="N61">
            <v>1</v>
          </cell>
        </row>
        <row r="62">
          <cell r="N62">
            <v>1.5</v>
          </cell>
        </row>
        <row r="63">
          <cell r="N63">
            <v>2</v>
          </cell>
        </row>
        <row r="64">
          <cell r="N64">
            <v>2.5</v>
          </cell>
        </row>
        <row r="65">
          <cell r="N65">
            <v>3</v>
          </cell>
        </row>
        <row r="66">
          <cell r="N66">
            <v>4</v>
          </cell>
        </row>
        <row r="67">
          <cell r="N67">
            <v>5</v>
          </cell>
        </row>
        <row r="68">
          <cell r="N68">
            <v>7</v>
          </cell>
        </row>
        <row r="69">
          <cell r="N69">
            <v>10</v>
          </cell>
        </row>
        <row r="71">
          <cell r="N71" t="str">
            <v>без дополнительной защиты</v>
          </cell>
        </row>
        <row r="72">
          <cell r="N72" t="str">
            <v>труба гофрированная полимерная</v>
          </cell>
        </row>
        <row r="73">
          <cell r="N73" t="str">
            <v xml:space="preserve">другая </v>
          </cell>
        </row>
        <row r="75">
          <cell r="M75" t="str">
            <v>не требуется</v>
          </cell>
          <cell r="N75" t="str">
            <v>не требуется</v>
          </cell>
        </row>
        <row r="76">
          <cell r="M76" t="str">
            <v>М20х1.5</v>
          </cell>
          <cell r="N76" t="str">
            <v>М20х1.5</v>
          </cell>
        </row>
        <row r="77">
          <cell r="M77" t="str">
            <v>G1/2</v>
          </cell>
          <cell r="N77" t="str">
            <v>G1/2</v>
          </cell>
        </row>
        <row r="78">
          <cell r="M78" t="str">
            <v>другая</v>
          </cell>
          <cell r="N78" t="str">
            <v>другая</v>
          </cell>
        </row>
        <row r="80">
          <cell r="L80" t="str">
            <v>LoRaWAN</v>
          </cell>
        </row>
        <row r="81">
          <cell r="L81" t="str">
            <v>нет</v>
          </cell>
        </row>
        <row r="87">
          <cell r="L87" t="str">
            <v>обычное</v>
          </cell>
        </row>
        <row r="88">
          <cell r="L88" t="str">
            <v>коррозионно-стойкое</v>
          </cell>
        </row>
        <row r="90">
          <cell r="L90" t="str">
            <v>М20х1.5</v>
          </cell>
        </row>
        <row r="91">
          <cell r="L91" t="str">
            <v>G1/2</v>
          </cell>
        </row>
        <row r="92">
          <cell r="L92" t="str">
            <v>другая</v>
          </cell>
        </row>
        <row r="94">
          <cell r="L94" t="str">
            <v>не требуется</v>
          </cell>
        </row>
        <row r="95">
          <cell r="L95" t="str">
            <v>кронштейн Г-образный</v>
          </cell>
        </row>
        <row r="96">
          <cell r="L96" t="str">
            <v>отвод-охладитель</v>
          </cell>
        </row>
        <row r="97">
          <cell r="L97" t="str">
            <v>клапан, отвод-охладитель</v>
          </cell>
        </row>
        <row r="98">
          <cell r="L98" t="str">
            <v>блок вентильный, гильза защитная</v>
          </cell>
        </row>
        <row r="99">
          <cell r="L99" t="str">
            <v>другая</v>
          </cell>
        </row>
        <row r="101">
          <cell r="L101" t="str">
            <v>не требуется</v>
          </cell>
        </row>
        <row r="102">
          <cell r="L102" t="str">
            <v>требуется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Таблица1" displayName="Таблица1" ref="D4:E5" totalsRowShown="0">
  <autoFilter ref="D4:E5"/>
  <tableColumns count="2">
    <tableColumn id="1" name="Столбец1"/>
    <tableColumn id="2" name="Столбец2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10" name="Таблица10" displayName="Таблица10" ref="D99:E102" totalsRowShown="0" dataDxfId="2">
  <autoFilter ref="D99:E102"/>
  <tableColumns count="2">
    <tableColumn id="1" name="Столбец1" dataDxfId="1"/>
    <tableColumn id="2" name="Столбец2" dataDxfId="0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Таблица3" displayName="Таблица3" ref="D75:E85" totalsRowShown="0" dataDxfId="12">
  <autoFilter ref="D75:E85"/>
  <tableColumns count="2">
    <tableColumn id="1" name="Столбец1" dataDxfId="11"/>
    <tableColumn id="2" name="Столбец2" dataDxfId="10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Таблица4" displayName="Таблица4" ref="D88:E91" totalsRowShown="0">
  <autoFilter ref="D88:E91"/>
  <tableColumns count="2">
    <tableColumn id="1" name="Столбец1" dataDxfId="9"/>
    <tableColumn id="2" name="Столбец2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4" name="Таблица5" displayName="Таблица5" ref="D105:F108" totalsRowShown="0">
  <autoFilter ref="D105:F108"/>
  <tableColumns count="3">
    <tableColumn id="1" name="Столбец1"/>
    <tableColumn id="2" name="Одна" dataDxfId="8"/>
    <tableColumn id="3" name="Три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Таблица2" displayName="Таблица2" ref="D94:E96" totalsRowShown="0">
  <autoFilter ref="D94:E96"/>
  <tableColumns count="2">
    <tableColumn id="1" name="Столбец1"/>
    <tableColumn id="2" name="Столбец2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Таблица7" displayName="Таблица7" ref="D9:E11" totalsRowShown="0">
  <autoFilter ref="D9:E11"/>
  <tableColumns count="2">
    <tableColumn id="1" name="Столбец1">
      <calculatedColumnFormula>OFFSET(F10,0,$A$4-1)</calculatedColumnFormula>
    </tableColumn>
    <tableColumn id="2" name="Столбец2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8" name="Таблица8" displayName="Таблица8" ref="D14:E32" totalsRowShown="0" dataDxfId="7">
  <autoFilter ref="D14:E32"/>
  <tableColumns count="2">
    <tableColumn id="1" name="Столбец1" dataDxfId="6"/>
    <tableColumn id="2" name="Столбец2" dataDxfId="5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5" name="Таблица6" displayName="Таблица6" ref="D34:E52" totalsRowShown="0">
  <autoFilter ref="D34:E52"/>
  <tableColumns count="2">
    <tableColumn id="1" name="Столбец1" dataDxfId="4"/>
    <tableColumn id="2" name="Столбец2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9" name="Таблица9" displayName="Таблица9" ref="D54:E72" totalsRowShown="0">
  <autoFilter ref="D54:E72"/>
  <tableColumns count="2">
    <tableColumn id="1" name="Столбец1" dataDxfId="3"/>
    <tableColumn id="2" name="Столбец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9.xml"/><Relationship Id="rId26" Type="http://schemas.openxmlformats.org/officeDocument/2006/relationships/ctrlProp" Target="../ctrlProps/ctrlProp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5" Type="http://schemas.openxmlformats.org/officeDocument/2006/relationships/ctrlProp" Target="../ctrlProps/ctrlProp5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image" Target="../media/image7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4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ctrlProp" Target="../ctrlProps/ctrlProp3.xml"/><Relationship Id="rId28" Type="http://schemas.openxmlformats.org/officeDocument/2006/relationships/ctrlProp" Target="../ctrlProps/ctrlProp8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trlProp" Target="../ctrlProps/ctrlProp2.xml"/><Relationship Id="rId27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Below="0" summaryRight="0"/>
    <pageSetUpPr fitToPage="1"/>
  </sheetPr>
  <dimension ref="A1:G33"/>
  <sheetViews>
    <sheetView tabSelected="1" topLeftCell="A10" zoomScaleNormal="100" workbookViewId="0">
      <selection activeCell="I16" sqref="I16"/>
    </sheetView>
  </sheetViews>
  <sheetFormatPr defaultRowHeight="12.75" x14ac:dyDescent="0.2"/>
  <cols>
    <col min="1" max="1" width="1.5703125" customWidth="1"/>
    <col min="2" max="2" width="3.28515625" customWidth="1"/>
    <col min="3" max="3" width="50" customWidth="1"/>
    <col min="4" max="4" width="34.7109375" customWidth="1"/>
    <col min="5" max="5" width="1.42578125" customWidth="1"/>
    <col min="6" max="6" width="23.42578125" customWidth="1"/>
    <col min="7" max="7" width="4.140625" style="2" customWidth="1"/>
    <col min="8" max="9" width="13.28515625" customWidth="1"/>
    <col min="10" max="12" width="6.140625" customWidth="1"/>
    <col min="13" max="13" width="5.28515625" customWidth="1"/>
    <col min="14" max="15" width="19.28515625" customWidth="1"/>
  </cols>
  <sheetData>
    <row r="1" spans="1:6" ht="46.5" customHeight="1" x14ac:dyDescent="0.25">
      <c r="A1" s="37"/>
      <c r="B1" s="37"/>
      <c r="C1" s="38" t="s">
        <v>57</v>
      </c>
      <c r="D1" s="39"/>
      <c r="E1" s="37"/>
      <c r="F1" s="40" t="s">
        <v>9</v>
      </c>
    </row>
    <row r="2" spans="1:6" ht="18" customHeight="1" x14ac:dyDescent="0.25">
      <c r="A2" s="37"/>
      <c r="B2" s="41"/>
      <c r="C2" s="41"/>
      <c r="D2" s="41"/>
      <c r="E2" s="41"/>
      <c r="F2" s="40"/>
    </row>
    <row r="3" spans="1:6" ht="24" customHeight="1" x14ac:dyDescent="0.25">
      <c r="A3" s="37"/>
      <c r="B3" s="42" t="s">
        <v>66</v>
      </c>
      <c r="C3" s="37"/>
      <c r="D3" s="37"/>
      <c r="E3" s="37"/>
      <c r="F3" s="43" t="s">
        <v>19</v>
      </c>
    </row>
    <row r="4" spans="1:6" ht="23.25" customHeight="1" x14ac:dyDescent="0.25">
      <c r="A4" s="37"/>
      <c r="B4" s="44" t="s">
        <v>38</v>
      </c>
      <c r="C4" s="37"/>
      <c r="D4" s="37"/>
      <c r="E4" s="37"/>
      <c r="F4" s="43"/>
    </row>
    <row r="5" spans="1:6" ht="24" customHeight="1" x14ac:dyDescent="0.25">
      <c r="A5" s="37"/>
      <c r="B5" s="44" t="s">
        <v>41</v>
      </c>
      <c r="C5" s="37"/>
      <c r="D5" s="37"/>
      <c r="E5" s="37"/>
      <c r="F5" s="43" t="s">
        <v>19</v>
      </c>
    </row>
    <row r="6" spans="1:6" ht="18" customHeight="1" x14ac:dyDescent="0.25">
      <c r="A6" s="37"/>
      <c r="B6" s="44"/>
      <c r="C6" s="45" t="str">
        <f>Лист1!C34</f>
        <v>Максимальный возможный диаметр кабеля с изоляцией, мм: 5</v>
      </c>
      <c r="D6" s="37"/>
      <c r="E6" s="37"/>
      <c r="F6" s="43"/>
    </row>
    <row r="7" spans="1:6" ht="18" customHeight="1" x14ac:dyDescent="0.25">
      <c r="A7" s="37"/>
      <c r="B7" s="44"/>
      <c r="C7" s="46" t="str">
        <f>Лист1!C54</f>
        <v/>
      </c>
      <c r="D7" s="37"/>
      <c r="E7" s="37"/>
      <c r="F7" s="43"/>
    </row>
    <row r="8" spans="1:6" ht="6" customHeight="1" x14ac:dyDescent="0.25">
      <c r="A8" s="37"/>
      <c r="B8" s="44"/>
      <c r="C8" s="37"/>
      <c r="D8" s="37"/>
      <c r="E8" s="37"/>
      <c r="F8" s="43"/>
    </row>
    <row r="9" spans="1:6" ht="25.5" customHeight="1" x14ac:dyDescent="0.25">
      <c r="A9" s="37"/>
      <c r="B9" s="44" t="s">
        <v>16</v>
      </c>
      <c r="C9" s="37"/>
      <c r="D9" s="41"/>
      <c r="E9" s="41"/>
      <c r="F9" s="47" t="s">
        <v>19</v>
      </c>
    </row>
    <row r="10" spans="1:6" ht="25.5" customHeight="1" x14ac:dyDescent="0.25">
      <c r="A10" s="37"/>
      <c r="B10" s="41" t="s">
        <v>12</v>
      </c>
      <c r="C10" s="37"/>
      <c r="D10" s="41"/>
      <c r="E10" s="41"/>
      <c r="F10" s="47" t="s">
        <v>19</v>
      </c>
    </row>
    <row r="11" spans="1:6" ht="27" customHeight="1" x14ac:dyDescent="0.25">
      <c r="A11" s="37"/>
      <c r="B11" s="44" t="s">
        <v>73</v>
      </c>
      <c r="C11" s="37"/>
      <c r="D11" s="41"/>
      <c r="E11" s="37"/>
      <c r="F11" s="43"/>
    </row>
    <row r="12" spans="1:6" ht="27" customHeight="1" x14ac:dyDescent="0.25">
      <c r="A12" s="37"/>
      <c r="B12" s="44" t="s">
        <v>97</v>
      </c>
      <c r="C12" s="37"/>
      <c r="D12" s="41"/>
      <c r="E12" s="37"/>
      <c r="F12" s="43"/>
    </row>
    <row r="13" spans="1:6" ht="25.5" customHeight="1" x14ac:dyDescent="0.25">
      <c r="A13" s="37"/>
      <c r="B13" s="41" t="s">
        <v>20</v>
      </c>
      <c r="C13" s="41"/>
      <c r="D13" s="41"/>
      <c r="E13" s="41"/>
      <c r="F13" s="47" t="s">
        <v>19</v>
      </c>
    </row>
    <row r="14" spans="1:6" ht="15.75" x14ac:dyDescent="0.25">
      <c r="A14" s="37"/>
      <c r="B14" s="37"/>
      <c r="C14" s="41"/>
      <c r="D14" s="37"/>
      <c r="E14" s="37"/>
      <c r="F14" s="43"/>
    </row>
    <row r="15" spans="1:6" ht="6" customHeight="1" x14ac:dyDescent="0.2">
      <c r="A15" s="37"/>
      <c r="B15" s="37"/>
      <c r="C15" s="37"/>
      <c r="D15" s="37"/>
      <c r="E15" s="37"/>
      <c r="F15" s="43"/>
    </row>
    <row r="16" spans="1:6" ht="64.5" customHeight="1" x14ac:dyDescent="0.25">
      <c r="A16" s="37"/>
      <c r="B16" s="48" t="s">
        <v>8</v>
      </c>
      <c r="C16" s="41"/>
      <c r="D16" s="47" t="s">
        <v>19</v>
      </c>
      <c r="E16" s="41"/>
      <c r="F16" s="47"/>
    </row>
    <row r="17" spans="1:6" ht="15.75" x14ac:dyDescent="0.25">
      <c r="A17" s="37"/>
      <c r="B17" s="41"/>
      <c r="C17" s="41"/>
      <c r="D17" s="41"/>
      <c r="E17" s="41"/>
      <c r="F17" s="41"/>
    </row>
    <row r="18" spans="1:6" ht="25.5" customHeight="1" x14ac:dyDescent="0.25">
      <c r="A18" s="37"/>
      <c r="B18" s="41" t="s">
        <v>7</v>
      </c>
      <c r="C18" s="41"/>
      <c r="D18" s="47"/>
      <c r="E18" s="41"/>
      <c r="F18" s="41"/>
    </row>
    <row r="19" spans="1:6" x14ac:dyDescent="0.2">
      <c r="A19" s="37"/>
      <c r="B19" s="37"/>
      <c r="C19" s="37"/>
      <c r="D19" s="43"/>
      <c r="E19" s="37"/>
      <c r="F19" s="37"/>
    </row>
    <row r="20" spans="1:6" ht="15.75" x14ac:dyDescent="0.25">
      <c r="A20" s="37"/>
      <c r="B20" s="41" t="s">
        <v>0</v>
      </c>
      <c r="C20" s="41"/>
      <c r="D20" s="43"/>
      <c r="E20" s="37"/>
      <c r="F20" s="37"/>
    </row>
    <row r="21" spans="1:6" ht="24.95" customHeight="1" x14ac:dyDescent="0.25">
      <c r="A21" s="37"/>
      <c r="B21" s="41"/>
      <c r="C21" s="41" t="s">
        <v>1</v>
      </c>
      <c r="D21" s="49"/>
      <c r="E21" s="50"/>
      <c r="F21" s="37"/>
    </row>
    <row r="22" spans="1:6" ht="24.95" customHeight="1" x14ac:dyDescent="0.25">
      <c r="A22" s="37"/>
      <c r="B22" s="41"/>
      <c r="C22" s="41" t="s">
        <v>2</v>
      </c>
      <c r="D22" s="49"/>
      <c r="E22" s="50"/>
      <c r="F22" s="37"/>
    </row>
    <row r="23" spans="1:6" ht="24.95" customHeight="1" x14ac:dyDescent="0.25">
      <c r="A23" s="37"/>
      <c r="B23" s="41"/>
      <c r="C23" s="41" t="s">
        <v>3</v>
      </c>
      <c r="D23" s="49" t="s">
        <v>19</v>
      </c>
      <c r="E23" s="50"/>
      <c r="F23" s="37"/>
    </row>
    <row r="24" spans="1:6" ht="24.95" customHeight="1" x14ac:dyDescent="0.25">
      <c r="A24" s="37"/>
      <c r="B24" s="41"/>
      <c r="C24" s="41" t="s">
        <v>4</v>
      </c>
      <c r="D24" s="49"/>
      <c r="E24" s="50"/>
      <c r="F24" s="37"/>
    </row>
    <row r="25" spans="1:6" ht="16.5" customHeight="1" x14ac:dyDescent="0.2">
      <c r="A25" s="52"/>
      <c r="B25" s="52"/>
      <c r="C25" s="52"/>
      <c r="D25" s="52"/>
      <c r="E25" s="52"/>
      <c r="F25" s="37"/>
    </row>
    <row r="26" spans="1:6" ht="15.75" x14ac:dyDescent="0.25">
      <c r="A26" s="53"/>
      <c r="B26" s="54" t="s">
        <v>10</v>
      </c>
      <c r="C26" s="58"/>
      <c r="D26" s="59"/>
      <c r="E26" s="53"/>
      <c r="F26" s="51"/>
    </row>
    <row r="27" spans="1:6" ht="15.75" x14ac:dyDescent="0.25">
      <c r="A27" s="53"/>
      <c r="B27" s="55"/>
      <c r="C27" s="64" t="str">
        <f>Лист1!A112</f>
        <v>Амперметр бесконтактный трехфазный "Автон" (~20А, 1м, LoRa)</v>
      </c>
      <c r="D27" s="65"/>
      <c r="E27" s="57"/>
      <c r="F27" s="51"/>
    </row>
    <row r="28" spans="1:6" ht="17.25" customHeight="1" x14ac:dyDescent="0.25">
      <c r="A28" s="53"/>
      <c r="B28" s="54" t="s">
        <v>77</v>
      </c>
      <c r="C28" s="60"/>
      <c r="D28" s="60"/>
      <c r="E28" s="53"/>
      <c r="F28" s="51"/>
    </row>
    <row r="29" spans="1:6" ht="15.75" x14ac:dyDescent="0.25">
      <c r="A29" s="53"/>
      <c r="B29" s="55"/>
      <c r="C29" s="64" t="str">
        <f>Лист1!A117</f>
        <v/>
      </c>
      <c r="D29" s="65"/>
      <c r="E29" s="57"/>
      <c r="F29" s="51"/>
    </row>
    <row r="30" spans="1:6" ht="15.75" x14ac:dyDescent="0.25">
      <c r="A30" s="53"/>
      <c r="B30" s="54" t="s">
        <v>8</v>
      </c>
      <c r="C30" s="60"/>
      <c r="D30" s="60"/>
      <c r="E30" s="53"/>
      <c r="F30" s="51"/>
    </row>
    <row r="31" spans="1:6" ht="58.5" customHeight="1" x14ac:dyDescent="0.2">
      <c r="A31" s="53"/>
      <c r="B31" s="56"/>
      <c r="C31" s="62" t="str">
        <f>D16</f>
        <v/>
      </c>
      <c r="D31" s="63"/>
      <c r="E31" s="57"/>
      <c r="F31" s="51"/>
    </row>
    <row r="32" spans="1:6" ht="33.75" customHeight="1" x14ac:dyDescent="0.2">
      <c r="A32" s="53"/>
      <c r="B32" s="56"/>
      <c r="C32" s="62" t="str">
        <f>IF(Лист1!A4=3,"Конструктивное исполнение чувствительного элемента: "&amp;F6,"")</f>
        <v/>
      </c>
      <c r="D32" s="63"/>
      <c r="E32" s="57"/>
      <c r="F32" s="51"/>
    </row>
    <row r="33" spans="1:6" ht="9" customHeight="1" x14ac:dyDescent="0.2">
      <c r="A33" s="53"/>
      <c r="B33" s="53"/>
      <c r="C33" s="61"/>
      <c r="D33" s="61"/>
      <c r="E33" s="53"/>
      <c r="F33" s="51"/>
    </row>
  </sheetData>
  <mergeCells count="4">
    <mergeCell ref="C32:D32"/>
    <mergeCell ref="C31:D31"/>
    <mergeCell ref="C27:D27"/>
    <mergeCell ref="C29:D29"/>
  </mergeCells>
  <pageMargins left="0.6692913385826772" right="0.15748031496062992" top="0.35433070866141736" bottom="0.27559055118110237" header="0.19685039370078741" footer="0.23622047244094491"/>
  <pageSetup paperSize="9" scale="78" orientation="portrait" r:id="rId1"/>
  <rowBreaks count="1" manualBreakCount="1">
    <brk id="17" max="5" man="1"/>
  </rowBreaks>
  <drawing r:id="rId2"/>
  <legacyDrawing r:id="rId3"/>
  <controls>
    <mc:AlternateContent xmlns:mc="http://schemas.openxmlformats.org/markup-compatibility/2006">
      <mc:Choice Requires="x14">
        <control shapeId="2156" r:id="rId4" name="TextBox1">
          <controlPr defaultSize="0" autoLine="0" linkedCell="F5" r:id="rId5">
            <anchor moveWithCells="1">
              <from>
                <xdr:col>5</xdr:col>
                <xdr:colOff>19050</xdr:colOff>
                <xdr:row>4</xdr:row>
                <xdr:rowOff>38100</xdr:rowOff>
              </from>
              <to>
                <xdr:col>5</xdr:col>
                <xdr:colOff>1524000</xdr:colOff>
                <xdr:row>4</xdr:row>
                <xdr:rowOff>295275</xdr:rowOff>
              </to>
            </anchor>
          </controlPr>
        </control>
      </mc:Choice>
      <mc:Fallback>
        <control shapeId="2156" r:id="rId4" name="TextBox1"/>
      </mc:Fallback>
    </mc:AlternateContent>
    <mc:AlternateContent xmlns:mc="http://schemas.openxmlformats.org/markup-compatibility/2006">
      <mc:Choice Requires="x14">
        <control shapeId="2103" r:id="rId6" name="TextBox17">
          <controlPr defaultSize="0" autoLine="0" linkedCell="D24" r:id="rId7">
            <anchor moveWithCells="1">
              <from>
                <xdr:col>2</xdr:col>
                <xdr:colOff>1228725</xdr:colOff>
                <xdr:row>23</xdr:row>
                <xdr:rowOff>38100</xdr:rowOff>
              </from>
              <to>
                <xdr:col>5</xdr:col>
                <xdr:colOff>1543050</xdr:colOff>
                <xdr:row>23</xdr:row>
                <xdr:rowOff>295275</xdr:rowOff>
              </to>
            </anchor>
          </controlPr>
        </control>
      </mc:Choice>
      <mc:Fallback>
        <control shapeId="2103" r:id="rId6" name="TextBox17"/>
      </mc:Fallback>
    </mc:AlternateContent>
    <mc:AlternateContent xmlns:mc="http://schemas.openxmlformats.org/markup-compatibility/2006">
      <mc:Choice Requires="x14">
        <control shapeId="2102" r:id="rId8" name="TextBox16">
          <controlPr defaultSize="0" autoLine="0" linkedCell="D23" r:id="rId9">
            <anchor moveWithCells="1">
              <from>
                <xdr:col>2</xdr:col>
                <xdr:colOff>1228725</xdr:colOff>
                <xdr:row>22</xdr:row>
                <xdr:rowOff>38100</xdr:rowOff>
              </from>
              <to>
                <xdr:col>5</xdr:col>
                <xdr:colOff>1533525</xdr:colOff>
                <xdr:row>22</xdr:row>
                <xdr:rowOff>295275</xdr:rowOff>
              </to>
            </anchor>
          </controlPr>
        </control>
      </mc:Choice>
      <mc:Fallback>
        <control shapeId="2102" r:id="rId8" name="TextBox16"/>
      </mc:Fallback>
    </mc:AlternateContent>
    <mc:AlternateContent xmlns:mc="http://schemas.openxmlformats.org/markup-compatibility/2006">
      <mc:Choice Requires="x14">
        <control shapeId="2101" r:id="rId10" name="TextBox15">
          <controlPr defaultSize="0" autoLine="0" linkedCell="D22" r:id="rId11">
            <anchor moveWithCells="1">
              <from>
                <xdr:col>2</xdr:col>
                <xdr:colOff>923925</xdr:colOff>
                <xdr:row>21</xdr:row>
                <xdr:rowOff>38100</xdr:rowOff>
              </from>
              <to>
                <xdr:col>5</xdr:col>
                <xdr:colOff>1543050</xdr:colOff>
                <xdr:row>21</xdr:row>
                <xdr:rowOff>295275</xdr:rowOff>
              </to>
            </anchor>
          </controlPr>
        </control>
      </mc:Choice>
      <mc:Fallback>
        <control shapeId="2101" r:id="rId10" name="TextBox15"/>
      </mc:Fallback>
    </mc:AlternateContent>
    <mc:AlternateContent xmlns:mc="http://schemas.openxmlformats.org/markup-compatibility/2006">
      <mc:Choice Requires="x14">
        <control shapeId="2100" r:id="rId12" name="TextBox14">
          <controlPr defaultSize="0" autoLine="0" linkedCell="D21" r:id="rId13">
            <anchor moveWithCells="1">
              <from>
                <xdr:col>2</xdr:col>
                <xdr:colOff>1809750</xdr:colOff>
                <xdr:row>20</xdr:row>
                <xdr:rowOff>38100</xdr:rowOff>
              </from>
              <to>
                <xdr:col>5</xdr:col>
                <xdr:colOff>1543050</xdr:colOff>
                <xdr:row>20</xdr:row>
                <xdr:rowOff>295275</xdr:rowOff>
              </to>
            </anchor>
          </controlPr>
        </control>
      </mc:Choice>
      <mc:Fallback>
        <control shapeId="2100" r:id="rId12" name="TextBox14"/>
      </mc:Fallback>
    </mc:AlternateContent>
    <mc:AlternateContent xmlns:mc="http://schemas.openxmlformats.org/markup-compatibility/2006">
      <mc:Choice Requires="x14">
        <control shapeId="2099" r:id="rId14" name="TextBox13">
          <controlPr defaultSize="0" autoLine="0" linkedCell="D18" r:id="rId15">
            <anchor moveWithCells="1">
              <from>
                <xdr:col>2</xdr:col>
                <xdr:colOff>1057275</xdr:colOff>
                <xdr:row>17</xdr:row>
                <xdr:rowOff>57150</xdr:rowOff>
              </from>
              <to>
                <xdr:col>2</xdr:col>
                <xdr:colOff>2486025</xdr:colOff>
                <xdr:row>17</xdr:row>
                <xdr:rowOff>314325</xdr:rowOff>
              </to>
            </anchor>
          </controlPr>
        </control>
      </mc:Choice>
      <mc:Fallback>
        <control shapeId="2099" r:id="rId14" name="TextBox13"/>
      </mc:Fallback>
    </mc:AlternateContent>
    <mc:AlternateContent xmlns:mc="http://schemas.openxmlformats.org/markup-compatibility/2006">
      <mc:Choice Requires="x14">
        <control shapeId="2093" r:id="rId16" name="TextBox7">
          <controlPr defaultSize="0" autoLine="0" linkedCell="F9" r:id="rId5">
            <anchor moveWithCells="1">
              <from>
                <xdr:col>5</xdr:col>
                <xdr:colOff>19050</xdr:colOff>
                <xdr:row>8</xdr:row>
                <xdr:rowOff>38100</xdr:rowOff>
              </from>
              <to>
                <xdr:col>5</xdr:col>
                <xdr:colOff>1524000</xdr:colOff>
                <xdr:row>8</xdr:row>
                <xdr:rowOff>295275</xdr:rowOff>
              </to>
            </anchor>
          </controlPr>
        </control>
      </mc:Choice>
      <mc:Fallback>
        <control shapeId="2093" r:id="rId16" name="TextBox7"/>
      </mc:Fallback>
    </mc:AlternateContent>
    <mc:AlternateContent xmlns:mc="http://schemas.openxmlformats.org/markup-compatibility/2006">
      <mc:Choice Requires="x14">
        <control shapeId="2094" r:id="rId17" name="TextBox8">
          <controlPr defaultSize="0" autoLine="0" linkedCell="F10" r:id="rId5">
            <anchor moveWithCells="1">
              <from>
                <xdr:col>5</xdr:col>
                <xdr:colOff>19050</xdr:colOff>
                <xdr:row>9</xdr:row>
                <xdr:rowOff>9525</xdr:rowOff>
              </from>
              <to>
                <xdr:col>5</xdr:col>
                <xdr:colOff>1524000</xdr:colOff>
                <xdr:row>9</xdr:row>
                <xdr:rowOff>266700</xdr:rowOff>
              </to>
            </anchor>
          </controlPr>
        </control>
      </mc:Choice>
      <mc:Fallback>
        <control shapeId="2094" r:id="rId17" name="TextBox8"/>
      </mc:Fallback>
    </mc:AlternateContent>
    <mc:AlternateContent xmlns:mc="http://schemas.openxmlformats.org/markup-compatibility/2006">
      <mc:Choice Requires="x14">
        <control shapeId="2097" r:id="rId18" name="TextBox11">
          <controlPr defaultSize="0" autoLine="0" linkedCell="F13" r:id="rId5">
            <anchor moveWithCells="1">
              <from>
                <xdr:col>5</xdr:col>
                <xdr:colOff>19050</xdr:colOff>
                <xdr:row>12</xdr:row>
                <xdr:rowOff>28575</xdr:rowOff>
              </from>
              <to>
                <xdr:col>5</xdr:col>
                <xdr:colOff>1524000</xdr:colOff>
                <xdr:row>12</xdr:row>
                <xdr:rowOff>285750</xdr:rowOff>
              </to>
            </anchor>
          </controlPr>
        </control>
      </mc:Choice>
      <mc:Fallback>
        <control shapeId="2097" r:id="rId18" name="TextBox11"/>
      </mc:Fallback>
    </mc:AlternateContent>
    <mc:AlternateContent xmlns:mc="http://schemas.openxmlformats.org/markup-compatibility/2006">
      <mc:Choice Requires="x14">
        <control shapeId="2098" r:id="rId19" name="TextBox12">
          <controlPr defaultSize="0" autoLine="0" linkedCell="D16" r:id="rId20">
            <anchor moveWithCells="1">
              <from>
                <xdr:col>3</xdr:col>
                <xdr:colOff>19050</xdr:colOff>
                <xdr:row>15</xdr:row>
                <xdr:rowOff>9525</xdr:rowOff>
              </from>
              <to>
                <xdr:col>5</xdr:col>
                <xdr:colOff>1524000</xdr:colOff>
                <xdr:row>15</xdr:row>
                <xdr:rowOff>790575</xdr:rowOff>
              </to>
            </anchor>
          </controlPr>
        </control>
      </mc:Choice>
      <mc:Fallback>
        <control shapeId="2098" r:id="rId19" name="TextBox12"/>
      </mc:Fallback>
    </mc:AlternateContent>
    <mc:AlternateContent xmlns:mc="http://schemas.openxmlformats.org/markup-compatibility/2006">
      <mc:Choice Requires="x14">
        <control shapeId="2050" r:id="rId21" name="Drop Down 2">
          <controlPr defaultSize="0" autoLine="0" autoPict="0">
            <anchor moveWithCells="1">
              <from>
                <xdr:col>3</xdr:col>
                <xdr:colOff>38100</xdr:colOff>
                <xdr:row>8</xdr:row>
                <xdr:rowOff>28575</xdr:rowOff>
              </from>
              <to>
                <xdr:col>3</xdr:col>
                <xdr:colOff>2286000</xdr:colOff>
                <xdr:row>8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0" r:id="rId22" name="Drop Down 12">
          <controlPr defaultSize="0" autoLine="0" autoPict="0">
            <anchor moveWithCells="1">
              <from>
                <xdr:col>3</xdr:col>
                <xdr:colOff>28575</xdr:colOff>
                <xdr:row>9</xdr:row>
                <xdr:rowOff>19050</xdr:rowOff>
              </from>
              <to>
                <xdr:col>3</xdr:col>
                <xdr:colOff>2276475</xdr:colOff>
                <xdr:row>9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1" r:id="rId23" name="Drop Down 13">
          <controlPr defaultSize="0" autoLine="0" autoPict="0">
            <anchor moveWithCells="1">
              <from>
                <xdr:col>3</xdr:col>
                <xdr:colOff>28575</xdr:colOff>
                <xdr:row>12</xdr:row>
                <xdr:rowOff>28575</xdr:rowOff>
              </from>
              <to>
                <xdr:col>3</xdr:col>
                <xdr:colOff>2276475</xdr:colOff>
                <xdr:row>12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2" r:id="rId24" name="Drop Down 104">
          <controlPr defaultSize="0" autoLine="0" autoPict="0">
            <anchor moveWithCells="1">
              <from>
                <xdr:col>3</xdr:col>
                <xdr:colOff>38100</xdr:colOff>
                <xdr:row>10</xdr:row>
                <xdr:rowOff>28575</xdr:rowOff>
              </from>
              <to>
                <xdr:col>3</xdr:col>
                <xdr:colOff>2286000</xdr:colOff>
                <xdr:row>10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3" r:id="rId25" name="Drop Down 105">
          <controlPr defaultSize="0" autoLine="0" autoPict="0">
            <anchor moveWithCells="1">
              <from>
                <xdr:col>3</xdr:col>
                <xdr:colOff>28575</xdr:colOff>
                <xdr:row>2</xdr:row>
                <xdr:rowOff>19050</xdr:rowOff>
              </from>
              <to>
                <xdr:col>3</xdr:col>
                <xdr:colOff>2276475</xdr:colOff>
                <xdr:row>2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4" r:id="rId26" name="Drop Down 106">
          <controlPr defaultSize="0" autoLine="0" autoPict="0">
            <anchor moveWithCells="1">
              <from>
                <xdr:col>3</xdr:col>
                <xdr:colOff>28575</xdr:colOff>
                <xdr:row>3</xdr:row>
                <xdr:rowOff>19050</xdr:rowOff>
              </from>
              <to>
                <xdr:col>3</xdr:col>
                <xdr:colOff>2276475</xdr:colOff>
                <xdr:row>3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5" r:id="rId27" name="Drop Down 107">
          <controlPr defaultSize="0" autoLine="0" autoPict="0">
            <anchor moveWithCells="1">
              <from>
                <xdr:col>3</xdr:col>
                <xdr:colOff>28575</xdr:colOff>
                <xdr:row>4</xdr:row>
                <xdr:rowOff>19050</xdr:rowOff>
              </from>
              <to>
                <xdr:col>3</xdr:col>
                <xdr:colOff>2276475</xdr:colOff>
                <xdr:row>4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7" r:id="rId28" name="Drop Down 109">
          <controlPr defaultSize="0" autoLine="0" autoPict="0">
            <anchor moveWithCells="1">
              <from>
                <xdr:col>3</xdr:col>
                <xdr:colOff>38100</xdr:colOff>
                <xdr:row>11</xdr:row>
                <xdr:rowOff>28575</xdr:rowOff>
              </from>
              <to>
                <xdr:col>3</xdr:col>
                <xdr:colOff>2286000</xdr:colOff>
                <xdr:row>11</xdr:row>
                <xdr:rowOff>295275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summaryBelow="0" summaryRight="0"/>
    <pageSetUpPr fitToPage="1"/>
  </sheetPr>
  <dimension ref="A1:H146"/>
  <sheetViews>
    <sheetView topLeftCell="A91" zoomScaleNormal="100" workbookViewId="0">
      <selection activeCell="D119" sqref="D119"/>
    </sheetView>
  </sheetViews>
  <sheetFormatPr defaultRowHeight="16.5" customHeight="1" x14ac:dyDescent="0.2"/>
  <cols>
    <col min="1" max="1" width="25.5703125" customWidth="1"/>
    <col min="2" max="2" width="30.7109375" style="9" customWidth="1"/>
    <col min="3" max="4" width="25.5703125" customWidth="1"/>
    <col min="5" max="5" width="13" customWidth="1"/>
    <col min="6" max="6" width="21.28515625" customWidth="1"/>
    <col min="7" max="10" width="13.28515625" customWidth="1"/>
    <col min="11" max="13" width="6.140625" customWidth="1"/>
    <col min="14" max="14" width="5.28515625" customWidth="1"/>
    <col min="15" max="16" width="19.28515625" customWidth="1"/>
  </cols>
  <sheetData>
    <row r="1" spans="1:6" ht="16.5" customHeight="1" x14ac:dyDescent="0.2">
      <c r="A1" s="66" t="s">
        <v>17</v>
      </c>
      <c r="B1" s="66"/>
      <c r="C1" s="6" t="s">
        <v>18</v>
      </c>
      <c r="D1" s="6" t="s">
        <v>22</v>
      </c>
    </row>
    <row r="2" spans="1:6" ht="16.5" customHeight="1" x14ac:dyDescent="0.2">
      <c r="A2" s="6"/>
      <c r="B2" s="8"/>
      <c r="C2" s="6"/>
    </row>
    <row r="3" spans="1:6" ht="16.5" customHeight="1" x14ac:dyDescent="0.2">
      <c r="A3" s="31" t="s">
        <v>66</v>
      </c>
      <c r="B3" s="8"/>
      <c r="C3" s="6"/>
    </row>
    <row r="4" spans="1:6" ht="16.5" customHeight="1" x14ac:dyDescent="0.25">
      <c r="A4">
        <v>1</v>
      </c>
      <c r="B4" s="9" t="str">
        <f>INDEX(D5:D5,A4,1)</f>
        <v>переменный</v>
      </c>
      <c r="C4" s="13" t="str">
        <f>VLOOKUP(B4,Таблица1[#All],2,)</f>
        <v>~</v>
      </c>
      <c r="D4" t="s">
        <v>23</v>
      </c>
      <c r="E4" t="s">
        <v>24</v>
      </c>
    </row>
    <row r="5" spans="1:6" ht="16.5" customHeight="1" x14ac:dyDescent="0.25">
      <c r="C5" s="1"/>
      <c r="D5" t="s">
        <v>36</v>
      </c>
      <c r="E5" t="s">
        <v>37</v>
      </c>
    </row>
    <row r="6" spans="1:6" ht="16.5" customHeight="1" x14ac:dyDescent="0.25">
      <c r="C6" s="1"/>
    </row>
    <row r="7" spans="1:6" ht="16.5" customHeight="1" x14ac:dyDescent="0.25">
      <c r="C7" s="1"/>
    </row>
    <row r="8" spans="1:6" ht="16.5" customHeight="1" x14ac:dyDescent="0.25">
      <c r="A8" s="31" t="s">
        <v>38</v>
      </c>
      <c r="C8" s="1"/>
    </row>
    <row r="9" spans="1:6" ht="16.5" customHeight="1" x14ac:dyDescent="0.25">
      <c r="A9">
        <v>2</v>
      </c>
      <c r="B9" s="9" t="str">
        <f>INDEX(Таблица7[Столбец1],A9,1)</f>
        <v>три</v>
      </c>
      <c r="C9" s="13" t="str">
        <f>VLOOKUP(B9,Таблица7[],2,)</f>
        <v xml:space="preserve">трехфазный </v>
      </c>
      <c r="D9" t="s">
        <v>23</v>
      </c>
      <c r="E9" t="s">
        <v>24</v>
      </c>
      <c r="F9" s="26"/>
    </row>
    <row r="10" spans="1:6" ht="16.5" customHeight="1" x14ac:dyDescent="0.25">
      <c r="C10" s="1"/>
      <c r="D10" t="s">
        <v>39</v>
      </c>
      <c r="E10" s="14" t="s">
        <v>19</v>
      </c>
      <c r="F10" s="26"/>
    </row>
    <row r="11" spans="1:6" ht="16.5" customHeight="1" x14ac:dyDescent="0.25">
      <c r="C11" s="1"/>
      <c r="D11" t="s">
        <v>40</v>
      </c>
      <c r="E11" s="14" t="s">
        <v>54</v>
      </c>
      <c r="F11" s="26"/>
    </row>
    <row r="12" spans="1:6" ht="16.5" customHeight="1" x14ac:dyDescent="0.25">
      <c r="C12" s="1"/>
    </row>
    <row r="13" spans="1:6" ht="16.5" customHeight="1" x14ac:dyDescent="0.25">
      <c r="A13" s="31" t="s">
        <v>98</v>
      </c>
      <c r="C13" s="1"/>
    </row>
    <row r="14" spans="1:6" ht="16.5" customHeight="1" x14ac:dyDescent="0.25">
      <c r="A14">
        <v>2</v>
      </c>
      <c r="B14" s="9">
        <f>INDEX(Таблица8[Столбец1],A14,1)</f>
        <v>20</v>
      </c>
      <c r="C14" s="13" t="str">
        <f>VLOOKUP(B14,Таблица8[],2,)</f>
        <v>20А</v>
      </c>
      <c r="D14" t="s">
        <v>23</v>
      </c>
      <c r="E14" t="s">
        <v>24</v>
      </c>
    </row>
    <row r="15" spans="1:6" ht="16.5" customHeight="1" x14ac:dyDescent="0.25">
      <c r="C15" s="1"/>
      <c r="D15" s="17" t="s">
        <v>85</v>
      </c>
      <c r="E15" s="17" t="s">
        <v>42</v>
      </c>
    </row>
    <row r="16" spans="1:6" ht="16.5" customHeight="1" x14ac:dyDescent="0.25">
      <c r="C16" s="1"/>
      <c r="D16" s="17">
        <v>20</v>
      </c>
      <c r="E16" s="17" t="s">
        <v>44</v>
      </c>
    </row>
    <row r="17" spans="3:5" ht="16.5" customHeight="1" x14ac:dyDescent="0.25">
      <c r="C17" s="1"/>
      <c r="D17" s="17" t="s">
        <v>86</v>
      </c>
      <c r="E17" s="17" t="s">
        <v>45</v>
      </c>
    </row>
    <row r="18" spans="3:5" ht="16.5" customHeight="1" x14ac:dyDescent="0.25">
      <c r="C18" s="1"/>
      <c r="D18" s="17" t="s">
        <v>87</v>
      </c>
      <c r="E18" s="17" t="s">
        <v>46</v>
      </c>
    </row>
    <row r="19" spans="3:5" ht="16.5" customHeight="1" x14ac:dyDescent="0.25">
      <c r="C19" s="1"/>
      <c r="D19" s="17" t="s">
        <v>88</v>
      </c>
      <c r="E19" s="17" t="s">
        <v>78</v>
      </c>
    </row>
    <row r="20" spans="3:5" ht="16.5" customHeight="1" x14ac:dyDescent="0.25">
      <c r="C20" s="1"/>
      <c r="D20" s="17">
        <v>75</v>
      </c>
      <c r="E20" s="17" t="s">
        <v>47</v>
      </c>
    </row>
    <row r="21" spans="3:5" ht="16.5" customHeight="1" x14ac:dyDescent="0.25">
      <c r="C21" s="1"/>
      <c r="D21" s="17" t="s">
        <v>89</v>
      </c>
      <c r="E21" s="17" t="s">
        <v>79</v>
      </c>
    </row>
    <row r="22" spans="3:5" ht="16.5" customHeight="1" x14ac:dyDescent="0.25">
      <c r="C22" s="1"/>
      <c r="D22" s="17">
        <v>120</v>
      </c>
      <c r="E22" s="17" t="s">
        <v>80</v>
      </c>
    </row>
    <row r="23" spans="3:5" ht="16.5" customHeight="1" x14ac:dyDescent="0.25">
      <c r="C23" s="1"/>
      <c r="D23" s="17" t="s">
        <v>90</v>
      </c>
      <c r="E23" s="17" t="s">
        <v>48</v>
      </c>
    </row>
    <row r="24" spans="3:5" ht="16.5" customHeight="1" x14ac:dyDescent="0.25">
      <c r="C24" s="1"/>
      <c r="D24" s="17">
        <v>200</v>
      </c>
      <c r="E24" s="17" t="s">
        <v>49</v>
      </c>
    </row>
    <row r="25" spans="3:5" ht="16.5" customHeight="1" x14ac:dyDescent="0.25">
      <c r="C25" s="1"/>
      <c r="D25" s="17" t="s">
        <v>91</v>
      </c>
      <c r="E25" s="17" t="s">
        <v>81</v>
      </c>
    </row>
    <row r="26" spans="3:5" ht="16.5" customHeight="1" x14ac:dyDescent="0.25">
      <c r="C26" s="1"/>
      <c r="D26" s="17" t="s">
        <v>92</v>
      </c>
      <c r="E26" s="17" t="s">
        <v>82</v>
      </c>
    </row>
    <row r="27" spans="3:5" ht="16.5" customHeight="1" x14ac:dyDescent="0.25">
      <c r="C27" s="1"/>
      <c r="D27" s="17">
        <v>400</v>
      </c>
      <c r="E27" s="17" t="s">
        <v>50</v>
      </c>
    </row>
    <row r="28" spans="3:5" ht="16.5" customHeight="1" x14ac:dyDescent="0.25">
      <c r="C28" s="1"/>
      <c r="D28" s="17" t="s">
        <v>93</v>
      </c>
      <c r="E28" s="17" t="s">
        <v>83</v>
      </c>
    </row>
    <row r="29" spans="3:5" ht="16.5" customHeight="1" x14ac:dyDescent="0.25">
      <c r="C29" s="1"/>
      <c r="D29" s="17" t="s">
        <v>94</v>
      </c>
      <c r="E29" s="17" t="s">
        <v>51</v>
      </c>
    </row>
    <row r="30" spans="3:5" ht="16.5" customHeight="1" x14ac:dyDescent="0.25">
      <c r="C30" s="1"/>
      <c r="D30" s="17" t="s">
        <v>95</v>
      </c>
      <c r="E30" s="17" t="s">
        <v>52</v>
      </c>
    </row>
    <row r="31" spans="3:5" ht="16.5" customHeight="1" x14ac:dyDescent="0.25">
      <c r="C31" s="1"/>
      <c r="D31" s="17" t="s">
        <v>96</v>
      </c>
      <c r="E31" s="17" t="s">
        <v>53</v>
      </c>
    </row>
    <row r="32" spans="3:5" ht="16.5" customHeight="1" x14ac:dyDescent="0.25">
      <c r="C32" s="1"/>
      <c r="D32" s="17" t="s">
        <v>43</v>
      </c>
      <c r="E32" s="17" t="str">
        <f>'Опросный лист амперметр'!F5&amp;"А"</f>
        <v>А</v>
      </c>
    </row>
    <row r="33" spans="1:6" ht="16.5" customHeight="1" x14ac:dyDescent="0.25">
      <c r="C33" s="1"/>
    </row>
    <row r="34" spans="1:6" ht="16.5" customHeight="1" x14ac:dyDescent="0.25">
      <c r="A34" s="29"/>
      <c r="C34" s="13" t="str">
        <f>VLOOKUP(B14,Таблица6[#All],2,)</f>
        <v>Максимальный возможный диаметр кабеля с изоляцией, мм: 5</v>
      </c>
      <c r="D34" t="s">
        <v>23</v>
      </c>
      <c r="E34" t="s">
        <v>24</v>
      </c>
      <c r="F34" s="17"/>
    </row>
    <row r="35" spans="1:6" ht="16.5" customHeight="1" x14ac:dyDescent="0.25">
      <c r="C35" s="1"/>
      <c r="D35" s="17" t="s">
        <v>85</v>
      </c>
      <c r="E35" t="s">
        <v>67</v>
      </c>
      <c r="F35" s="17"/>
    </row>
    <row r="36" spans="1:6" ht="16.5" customHeight="1" x14ac:dyDescent="0.25">
      <c r="C36" s="1"/>
      <c r="D36" s="17">
        <v>20</v>
      </c>
      <c r="E36" t="s">
        <v>67</v>
      </c>
      <c r="F36" s="17"/>
    </row>
    <row r="37" spans="1:6" ht="16.5" customHeight="1" x14ac:dyDescent="0.25">
      <c r="C37" s="1"/>
      <c r="D37" s="17" t="s">
        <v>86</v>
      </c>
      <c r="E37" t="s">
        <v>68</v>
      </c>
      <c r="F37" s="17"/>
    </row>
    <row r="38" spans="1:6" ht="16.5" customHeight="1" x14ac:dyDescent="0.25">
      <c r="C38" s="1"/>
      <c r="D38" s="17" t="s">
        <v>87</v>
      </c>
      <c r="E38" t="s">
        <v>68</v>
      </c>
      <c r="F38" s="17"/>
    </row>
    <row r="39" spans="1:6" ht="16.5" customHeight="1" x14ac:dyDescent="0.2">
      <c r="B39"/>
      <c r="D39" s="17" t="s">
        <v>88</v>
      </c>
      <c r="E39" t="s">
        <v>68</v>
      </c>
    </row>
    <row r="40" spans="1:6" ht="16.5" customHeight="1" x14ac:dyDescent="0.25">
      <c r="C40" s="1"/>
      <c r="D40" s="17">
        <v>75</v>
      </c>
      <c r="E40" t="s">
        <v>69</v>
      </c>
      <c r="F40" s="17"/>
    </row>
    <row r="41" spans="1:6" ht="16.5" customHeight="1" x14ac:dyDescent="0.25">
      <c r="C41" s="1"/>
      <c r="D41" s="17" t="s">
        <v>89</v>
      </c>
      <c r="E41" t="s">
        <v>69</v>
      </c>
      <c r="F41" s="17"/>
    </row>
    <row r="42" spans="1:6" ht="16.5" customHeight="1" x14ac:dyDescent="0.25">
      <c r="C42" s="1"/>
      <c r="D42" s="17">
        <v>120</v>
      </c>
      <c r="E42" t="s">
        <v>69</v>
      </c>
      <c r="F42" s="17"/>
    </row>
    <row r="43" spans="1:6" ht="16.5" customHeight="1" x14ac:dyDescent="0.25">
      <c r="C43" s="1"/>
      <c r="D43" s="17" t="s">
        <v>90</v>
      </c>
      <c r="E43" t="s">
        <v>69</v>
      </c>
      <c r="F43" s="17"/>
    </row>
    <row r="44" spans="1:6" ht="16.5" customHeight="1" x14ac:dyDescent="0.25">
      <c r="C44" s="1"/>
      <c r="D44" s="17">
        <v>200</v>
      </c>
      <c r="E44" t="s">
        <v>70</v>
      </c>
      <c r="F44" s="17"/>
    </row>
    <row r="45" spans="1:6" ht="16.5" customHeight="1" x14ac:dyDescent="0.25">
      <c r="C45" s="1"/>
      <c r="D45" s="17" t="s">
        <v>91</v>
      </c>
      <c r="E45" t="s">
        <v>70</v>
      </c>
      <c r="F45" s="17"/>
    </row>
    <row r="46" spans="1:6" ht="16.5" customHeight="1" x14ac:dyDescent="0.25">
      <c r="C46" s="1"/>
      <c r="D46" s="17" t="s">
        <v>92</v>
      </c>
      <c r="E46" t="s">
        <v>70</v>
      </c>
      <c r="F46" s="17"/>
    </row>
    <row r="47" spans="1:6" ht="16.5" customHeight="1" x14ac:dyDescent="0.25">
      <c r="C47" s="1"/>
      <c r="D47" s="17">
        <v>400</v>
      </c>
      <c r="E47" t="s">
        <v>70</v>
      </c>
      <c r="F47" s="17"/>
    </row>
    <row r="48" spans="1:6" ht="16.5" customHeight="1" x14ac:dyDescent="0.25">
      <c r="C48" s="1"/>
      <c r="D48" s="17" t="s">
        <v>93</v>
      </c>
      <c r="E48" t="s">
        <v>71</v>
      </c>
      <c r="F48" s="17"/>
    </row>
    <row r="49" spans="3:6" ht="16.5" customHeight="1" x14ac:dyDescent="0.25">
      <c r="C49" s="1"/>
      <c r="D49" s="17" t="s">
        <v>94</v>
      </c>
      <c r="E49" t="s">
        <v>71</v>
      </c>
      <c r="F49" s="17"/>
    </row>
    <row r="50" spans="3:6" ht="16.5" customHeight="1" x14ac:dyDescent="0.25">
      <c r="C50" s="1"/>
      <c r="D50" s="17" t="s">
        <v>95</v>
      </c>
      <c r="E50" t="s">
        <v>72</v>
      </c>
      <c r="F50" s="17"/>
    </row>
    <row r="51" spans="3:6" ht="16.5" customHeight="1" x14ac:dyDescent="0.25">
      <c r="C51" s="1"/>
      <c r="D51" s="17" t="s">
        <v>96</v>
      </c>
      <c r="E51" t="s">
        <v>72</v>
      </c>
    </row>
    <row r="52" spans="3:6" ht="16.5" customHeight="1" x14ac:dyDescent="0.25">
      <c r="C52" s="1"/>
      <c r="D52" s="27" t="s">
        <v>43</v>
      </c>
      <c r="E52" s="28" t="s">
        <v>19</v>
      </c>
    </row>
    <row r="53" spans="3:6" ht="16.5" customHeight="1" x14ac:dyDescent="0.25">
      <c r="C53" s="1"/>
      <c r="D53" s="30"/>
      <c r="E53" s="28"/>
    </row>
    <row r="54" spans="3:6" ht="16.5" customHeight="1" x14ac:dyDescent="0.25">
      <c r="C54" s="13" t="str">
        <f>VLOOKUP(B14,Таблица9[#All],2,)</f>
        <v/>
      </c>
      <c r="D54" t="s">
        <v>23</v>
      </c>
      <c r="E54" t="s">
        <v>24</v>
      </c>
    </row>
    <row r="55" spans="3:6" ht="16.5" customHeight="1" x14ac:dyDescent="0.25">
      <c r="C55" s="1"/>
      <c r="D55" s="17" t="s">
        <v>85</v>
      </c>
      <c r="E55" t="s">
        <v>84</v>
      </c>
    </row>
    <row r="56" spans="3:6" ht="16.5" customHeight="1" x14ac:dyDescent="0.25">
      <c r="C56" s="1"/>
      <c r="D56" s="17">
        <v>20</v>
      </c>
      <c r="E56" s="14" t="s">
        <v>19</v>
      </c>
    </row>
    <row r="57" spans="3:6" ht="16.5" customHeight="1" x14ac:dyDescent="0.25">
      <c r="C57" s="1"/>
      <c r="D57" s="17" t="s">
        <v>86</v>
      </c>
      <c r="E57" t="s">
        <v>84</v>
      </c>
    </row>
    <row r="58" spans="3:6" ht="16.5" customHeight="1" x14ac:dyDescent="0.25">
      <c r="C58" s="1"/>
      <c r="D58" s="17" t="s">
        <v>87</v>
      </c>
      <c r="E58" t="s">
        <v>84</v>
      </c>
    </row>
    <row r="59" spans="3:6" ht="16.5" customHeight="1" x14ac:dyDescent="0.2">
      <c r="D59" s="17" t="s">
        <v>88</v>
      </c>
      <c r="E59" t="s">
        <v>84</v>
      </c>
    </row>
    <row r="60" spans="3:6" ht="16.5" customHeight="1" x14ac:dyDescent="0.25">
      <c r="C60" s="1"/>
      <c r="D60" s="17">
        <v>75</v>
      </c>
      <c r="E60" s="14" t="s">
        <v>19</v>
      </c>
    </row>
    <row r="61" spans="3:6" ht="16.5" customHeight="1" x14ac:dyDescent="0.25">
      <c r="C61" s="1"/>
      <c r="D61" s="17" t="s">
        <v>89</v>
      </c>
      <c r="E61" t="s">
        <v>84</v>
      </c>
    </row>
    <row r="62" spans="3:6" ht="16.5" customHeight="1" x14ac:dyDescent="0.25">
      <c r="C62" s="1"/>
      <c r="D62" s="17">
        <v>120</v>
      </c>
      <c r="E62" s="14" t="s">
        <v>19</v>
      </c>
    </row>
    <row r="63" spans="3:6" ht="16.5" customHeight="1" x14ac:dyDescent="0.25">
      <c r="C63" s="1"/>
      <c r="D63" s="17" t="s">
        <v>90</v>
      </c>
      <c r="E63" t="s">
        <v>84</v>
      </c>
    </row>
    <row r="64" spans="3:6" ht="16.5" customHeight="1" x14ac:dyDescent="0.25">
      <c r="C64" s="1"/>
      <c r="D64" s="17">
        <v>200</v>
      </c>
      <c r="E64" s="14" t="s">
        <v>19</v>
      </c>
    </row>
    <row r="65" spans="1:8" ht="16.5" customHeight="1" x14ac:dyDescent="0.25">
      <c r="C65" s="1"/>
      <c r="D65" s="17" t="s">
        <v>91</v>
      </c>
      <c r="E65" t="s">
        <v>84</v>
      </c>
    </row>
    <row r="66" spans="1:8" ht="16.5" customHeight="1" x14ac:dyDescent="0.25">
      <c r="C66" s="1"/>
      <c r="D66" s="17" t="s">
        <v>92</v>
      </c>
      <c r="E66" t="s">
        <v>84</v>
      </c>
    </row>
    <row r="67" spans="1:8" ht="16.5" customHeight="1" x14ac:dyDescent="0.25">
      <c r="C67" s="1"/>
      <c r="D67" s="17">
        <v>400</v>
      </c>
      <c r="E67" s="14" t="s">
        <v>19</v>
      </c>
    </row>
    <row r="68" spans="1:8" ht="16.5" customHeight="1" x14ac:dyDescent="0.25">
      <c r="C68" s="1"/>
      <c r="D68" s="17" t="s">
        <v>93</v>
      </c>
      <c r="E68" t="s">
        <v>84</v>
      </c>
    </row>
    <row r="69" spans="1:8" ht="16.5" customHeight="1" x14ac:dyDescent="0.25">
      <c r="C69" s="1"/>
      <c r="D69" s="17" t="s">
        <v>94</v>
      </c>
      <c r="E69" t="s">
        <v>84</v>
      </c>
    </row>
    <row r="70" spans="1:8" ht="16.5" customHeight="1" x14ac:dyDescent="0.25">
      <c r="C70" s="1"/>
      <c r="D70" s="17" t="s">
        <v>95</v>
      </c>
      <c r="E70" t="s">
        <v>84</v>
      </c>
    </row>
    <row r="71" spans="1:8" ht="16.5" customHeight="1" x14ac:dyDescent="0.25">
      <c r="C71" s="1"/>
      <c r="D71" s="17" t="s">
        <v>96</v>
      </c>
      <c r="E71" t="s">
        <v>84</v>
      </c>
    </row>
    <row r="72" spans="1:8" ht="16.5" customHeight="1" x14ac:dyDescent="0.25">
      <c r="C72" s="1"/>
      <c r="D72" s="27" t="s">
        <v>43</v>
      </c>
      <c r="E72" s="28" t="s">
        <v>19</v>
      </c>
    </row>
    <row r="73" spans="1:8" ht="16.5" customHeight="1" x14ac:dyDescent="0.25">
      <c r="C73" s="1"/>
      <c r="D73" s="30"/>
      <c r="E73" s="28"/>
    </row>
    <row r="74" spans="1:8" ht="16.5" customHeight="1" x14ac:dyDescent="0.25">
      <c r="A74" s="31" t="s">
        <v>99</v>
      </c>
      <c r="C74" s="1"/>
      <c r="D74" s="30"/>
      <c r="E74" s="28"/>
    </row>
    <row r="75" spans="1:8" ht="16.5" customHeight="1" x14ac:dyDescent="0.25">
      <c r="A75">
        <v>1</v>
      </c>
      <c r="B75" s="9">
        <f>INDEX(D76:D85,A75,1)</f>
        <v>1</v>
      </c>
      <c r="C75" s="13" t="str">
        <f>VLOOKUP(B75,Таблица3[#All],2,)</f>
        <v>, 1м</v>
      </c>
      <c r="D75" t="s">
        <v>23</v>
      </c>
      <c r="E75" t="s">
        <v>24</v>
      </c>
    </row>
    <row r="76" spans="1:8" ht="16.5" customHeight="1" x14ac:dyDescent="0.25">
      <c r="A76" s="7"/>
      <c r="B76" s="10"/>
      <c r="D76" s="5">
        <v>1</v>
      </c>
      <c r="E76" s="5" t="s">
        <v>25</v>
      </c>
      <c r="H76" s="3"/>
    </row>
    <row r="77" spans="1:8" ht="16.5" customHeight="1" x14ac:dyDescent="0.25">
      <c r="A77" s="7"/>
      <c r="B77" s="10"/>
      <c r="D77" s="5">
        <v>1.5</v>
      </c>
      <c r="E77" s="5" t="s">
        <v>26</v>
      </c>
      <c r="H77" s="3"/>
    </row>
    <row r="78" spans="1:8" ht="16.5" customHeight="1" x14ac:dyDescent="0.25">
      <c r="A78" s="7"/>
      <c r="B78" s="10"/>
      <c r="D78" s="5">
        <v>2</v>
      </c>
      <c r="E78" s="5" t="s">
        <v>27</v>
      </c>
      <c r="H78" s="3"/>
    </row>
    <row r="79" spans="1:8" ht="16.5" customHeight="1" x14ac:dyDescent="0.25">
      <c r="A79" s="7"/>
      <c r="B79" s="10"/>
      <c r="D79" s="5">
        <v>2.5</v>
      </c>
      <c r="E79" s="5" t="s">
        <v>28</v>
      </c>
      <c r="H79" s="3"/>
    </row>
    <row r="80" spans="1:8" ht="16.5" customHeight="1" x14ac:dyDescent="0.25">
      <c r="A80" s="7"/>
      <c r="B80" s="10"/>
      <c r="D80" s="5">
        <v>3</v>
      </c>
      <c r="E80" s="5" t="s">
        <v>29</v>
      </c>
      <c r="H80" s="3"/>
    </row>
    <row r="81" spans="1:8" ht="16.5" customHeight="1" x14ac:dyDescent="0.25">
      <c r="B81" s="10"/>
      <c r="D81" s="5">
        <v>4</v>
      </c>
      <c r="E81" s="5" t="s">
        <v>30</v>
      </c>
      <c r="H81" s="3"/>
    </row>
    <row r="82" spans="1:8" ht="16.5" customHeight="1" x14ac:dyDescent="0.25">
      <c r="B82" s="10"/>
      <c r="D82" s="5">
        <v>5</v>
      </c>
      <c r="E82" s="5" t="s">
        <v>31</v>
      </c>
      <c r="H82" s="3"/>
    </row>
    <row r="83" spans="1:8" ht="16.5" customHeight="1" x14ac:dyDescent="0.25">
      <c r="B83" s="10"/>
      <c r="D83" s="5">
        <v>7</v>
      </c>
      <c r="E83" s="5" t="s">
        <v>32</v>
      </c>
      <c r="H83" s="3"/>
    </row>
    <row r="84" spans="1:8" ht="16.5" customHeight="1" x14ac:dyDescent="0.25">
      <c r="B84" s="10"/>
      <c r="D84" s="5">
        <v>10</v>
      </c>
      <c r="E84" s="5" t="s">
        <v>33</v>
      </c>
      <c r="H84" s="3"/>
    </row>
    <row r="85" spans="1:8" ht="16.5" customHeight="1" x14ac:dyDescent="0.25">
      <c r="A85" s="7"/>
      <c r="B85" s="10"/>
      <c r="D85" s="12" t="s">
        <v>6</v>
      </c>
      <c r="E85" s="12" t="str">
        <f>", "&amp;'Опросный лист амперметр'!F9&amp;"м"</f>
        <v>, м</v>
      </c>
      <c r="H85" s="3"/>
    </row>
    <row r="86" spans="1:8" ht="16.5" customHeight="1" x14ac:dyDescent="0.25">
      <c r="A86" s="7"/>
      <c r="B86" s="10"/>
      <c r="D86" s="12"/>
      <c r="E86" s="12"/>
      <c r="H86" s="3"/>
    </row>
    <row r="87" spans="1:8" ht="16.5" customHeight="1" x14ac:dyDescent="0.25">
      <c r="A87" s="31" t="s">
        <v>12</v>
      </c>
      <c r="B87" s="10"/>
      <c r="D87" s="12"/>
      <c r="E87" s="12"/>
      <c r="H87" s="3"/>
    </row>
    <row r="88" spans="1:8" ht="16.5" customHeight="1" x14ac:dyDescent="0.25">
      <c r="A88">
        <v>1</v>
      </c>
      <c r="B88" s="9" t="str">
        <f>INDEX(D89:D91,A88,1)</f>
        <v>без дополнительной защиты</v>
      </c>
      <c r="C88" s="13" t="str">
        <f>VLOOKUP(B88,Таблица4[#All],2,)</f>
        <v/>
      </c>
      <c r="D88" t="s">
        <v>23</v>
      </c>
      <c r="E88" t="s">
        <v>24</v>
      </c>
    </row>
    <row r="89" spans="1:8" ht="16.5" customHeight="1" x14ac:dyDescent="0.25">
      <c r="A89" s="7"/>
      <c r="B89" s="10"/>
      <c r="D89" s="5" t="s">
        <v>13</v>
      </c>
      <c r="E89" s="14" t="s">
        <v>19</v>
      </c>
      <c r="H89" s="3"/>
    </row>
    <row r="90" spans="1:8" ht="16.5" customHeight="1" x14ac:dyDescent="0.25">
      <c r="A90" s="7"/>
      <c r="B90" s="10"/>
      <c r="D90" s="5" t="s">
        <v>14</v>
      </c>
      <c r="E90" t="s">
        <v>34</v>
      </c>
      <c r="H90" s="3"/>
    </row>
    <row r="91" spans="1:8" ht="16.5" customHeight="1" x14ac:dyDescent="0.25">
      <c r="A91" s="7"/>
      <c r="B91" s="10"/>
      <c r="D91" s="5" t="s">
        <v>15</v>
      </c>
      <c r="E91" t="str">
        <f>", "&amp;'Опросный лист амперметр'!F10</f>
        <v xml:space="preserve">, </v>
      </c>
      <c r="H91" s="3"/>
    </row>
    <row r="92" spans="1:8" ht="16.5" customHeight="1" x14ac:dyDescent="0.25">
      <c r="A92" s="7"/>
      <c r="B92" s="10"/>
      <c r="D92" s="5"/>
      <c r="H92" s="3"/>
    </row>
    <row r="93" spans="1:8" ht="16.5" customHeight="1" x14ac:dyDescent="0.25">
      <c r="A93" s="31" t="s">
        <v>73</v>
      </c>
      <c r="B93" s="10"/>
      <c r="D93" s="5"/>
      <c r="H93" s="3"/>
    </row>
    <row r="94" spans="1:8" ht="16.5" customHeight="1" x14ac:dyDescent="0.25">
      <c r="A94">
        <v>1</v>
      </c>
      <c r="B94" s="9" t="str">
        <f>INDEX(D95,A94,1)</f>
        <v>LoRaWAN + Bluetooth Low Energy</v>
      </c>
      <c r="C94" s="13" t="str">
        <f>VLOOKUP(B94,Таблица2[#All],2,)</f>
        <v>, LoRa</v>
      </c>
      <c r="D94" t="s">
        <v>23</v>
      </c>
      <c r="E94" t="s">
        <v>24</v>
      </c>
    </row>
    <row r="95" spans="1:8" ht="16.5" customHeight="1" x14ac:dyDescent="0.25">
      <c r="C95" s="1"/>
      <c r="D95" t="s">
        <v>74</v>
      </c>
      <c r="E95" t="s">
        <v>35</v>
      </c>
    </row>
    <row r="96" spans="1:8" ht="16.5" customHeight="1" x14ac:dyDescent="0.2">
      <c r="A96" s="7"/>
      <c r="B96" s="10"/>
      <c r="D96" t="s">
        <v>75</v>
      </c>
      <c r="E96" t="s">
        <v>76</v>
      </c>
      <c r="H96" s="3"/>
    </row>
    <row r="97" spans="1:8" ht="16.5" customHeight="1" x14ac:dyDescent="0.25">
      <c r="A97" s="7"/>
      <c r="B97" s="10"/>
      <c r="D97" s="5"/>
      <c r="H97" s="3"/>
    </row>
    <row r="98" spans="1:8" ht="16.5" customHeight="1" x14ac:dyDescent="0.2">
      <c r="A98" s="31" t="s">
        <v>97</v>
      </c>
      <c r="B98" s="10"/>
      <c r="H98" s="3"/>
    </row>
    <row r="99" spans="1:8" ht="16.5" customHeight="1" x14ac:dyDescent="0.25">
      <c r="A99" s="32">
        <v>1</v>
      </c>
      <c r="B99" s="33" t="str">
        <f>INDEX(Таблица10[],A99,1)</f>
        <v>от -40 до +60 °C (индустриальный температурный диапазон)</v>
      </c>
      <c r="C99" s="36" t="str">
        <f>INDEX(Таблица10[],A99,2)</f>
        <v/>
      </c>
      <c r="D99" s="5" t="s">
        <v>23</v>
      </c>
      <c r="E99" t="s">
        <v>24</v>
      </c>
      <c r="H99" s="3"/>
    </row>
    <row r="100" spans="1:8" ht="16.5" customHeight="1" x14ac:dyDescent="0.25">
      <c r="A100" s="1"/>
      <c r="B100" s="35"/>
      <c r="C100" s="1"/>
      <c r="D100" s="1" t="s">
        <v>100</v>
      </c>
      <c r="E100" s="34" t="s">
        <v>19</v>
      </c>
      <c r="H100" s="3"/>
    </row>
    <row r="101" spans="1:8" ht="16.5" customHeight="1" x14ac:dyDescent="0.25">
      <c r="A101" s="1"/>
      <c r="B101" s="35"/>
      <c r="C101" s="1"/>
      <c r="D101" s="1" t="s">
        <v>101</v>
      </c>
      <c r="E101" s="1" t="s">
        <v>102</v>
      </c>
      <c r="H101" s="3"/>
    </row>
    <row r="102" spans="1:8" ht="16.5" customHeight="1" x14ac:dyDescent="0.25">
      <c r="A102" s="1"/>
      <c r="B102" s="35"/>
      <c r="C102" s="1"/>
      <c r="D102" s="1" t="s">
        <v>103</v>
      </c>
      <c r="E102" s="1" t="s">
        <v>104</v>
      </c>
      <c r="H102" s="3"/>
    </row>
    <row r="103" spans="1:8" ht="16.5" customHeight="1" x14ac:dyDescent="0.25">
      <c r="A103" s="7"/>
      <c r="B103" s="10"/>
      <c r="D103" s="5"/>
      <c r="H103" s="3"/>
    </row>
    <row r="104" spans="1:8" ht="16.5" customHeight="1" x14ac:dyDescent="0.25">
      <c r="A104" s="31" t="s">
        <v>20</v>
      </c>
      <c r="B104" s="10"/>
      <c r="D104" s="5"/>
      <c r="H104" s="3"/>
    </row>
    <row r="105" spans="1:8" ht="16.5" customHeight="1" x14ac:dyDescent="0.25">
      <c r="A105">
        <v>1</v>
      </c>
      <c r="B105" s="9" t="str">
        <f>INDEX(D106:D108,A105,1)</f>
        <v>не требуется</v>
      </c>
      <c r="C105" s="15" t="str">
        <f>VLOOKUP(B105,Таблица5[#All],A9+1,)</f>
        <v/>
      </c>
      <c r="D105" s="1" t="s">
        <v>23</v>
      </c>
      <c r="E105" s="18" t="s">
        <v>58</v>
      </c>
      <c r="F105" s="19" t="s">
        <v>59</v>
      </c>
    </row>
    <row r="106" spans="1:8" ht="16.5" customHeight="1" x14ac:dyDescent="0.2">
      <c r="D106" t="s">
        <v>11</v>
      </c>
      <c r="E106" s="24" t="s">
        <v>19</v>
      </c>
      <c r="F106" s="25" t="s">
        <v>19</v>
      </c>
    </row>
    <row r="107" spans="1:8" ht="16.5" customHeight="1" x14ac:dyDescent="0.2">
      <c r="D107" t="s">
        <v>21</v>
      </c>
      <c r="E107" s="20" t="s">
        <v>61</v>
      </c>
      <c r="F107" s="21" t="s">
        <v>62</v>
      </c>
    </row>
    <row r="108" spans="1:8" ht="16.5" customHeight="1" x14ac:dyDescent="0.2">
      <c r="D108" t="s">
        <v>5</v>
      </c>
      <c r="E108" s="22" t="s">
        <v>60</v>
      </c>
      <c r="F108" s="23" t="str">
        <f>"Крепление: "&amp;'Опросный лист амперметр'!F13</f>
        <v xml:space="preserve">Крепление: </v>
      </c>
    </row>
    <row r="110" spans="1:8" ht="16.5" customHeight="1" x14ac:dyDescent="0.25">
      <c r="A110" t="s">
        <v>56</v>
      </c>
      <c r="C110" s="1"/>
    </row>
    <row r="111" spans="1:8" ht="16.5" customHeight="1" x14ac:dyDescent="0.25">
      <c r="A111" t="s">
        <v>55</v>
      </c>
      <c r="C111" s="1"/>
    </row>
    <row r="112" spans="1:8" ht="16.5" customHeight="1" x14ac:dyDescent="0.25">
      <c r="A112" s="15" t="str">
        <f>A110&amp;C9&amp;A111&amp;" ("&amp;C4&amp;C14&amp;C75&amp;C88&amp;C99&amp;C94&amp;")"</f>
        <v>Амперметр бесконтактный трехфазный "Автон" (~20А, 1м, LoRa)</v>
      </c>
      <c r="B112" s="16"/>
      <c r="C112" s="13"/>
    </row>
    <row r="113" spans="1:3" ht="16.5" customHeight="1" x14ac:dyDescent="0.25">
      <c r="C113" s="1"/>
    </row>
    <row r="114" spans="1:3" ht="16.5" customHeight="1" x14ac:dyDescent="0.25">
      <c r="A114" t="s">
        <v>63</v>
      </c>
      <c r="C114" s="1"/>
    </row>
    <row r="115" spans="1:3" ht="16.5" customHeight="1" x14ac:dyDescent="0.25">
      <c r="A115" s="15" t="s">
        <v>65</v>
      </c>
      <c r="B115" s="16"/>
      <c r="C115" s="13"/>
    </row>
    <row r="116" spans="1:3" ht="16.5" customHeight="1" x14ac:dyDescent="0.25">
      <c r="A116" s="15" t="s">
        <v>64</v>
      </c>
      <c r="B116" s="16"/>
      <c r="C116" s="13"/>
    </row>
    <row r="117" spans="1:3" ht="16.5" customHeight="1" x14ac:dyDescent="0.25">
      <c r="A117" s="15" t="str">
        <f>C105</f>
        <v/>
      </c>
      <c r="B117" s="16"/>
      <c r="C117" s="13"/>
    </row>
    <row r="146" spans="1:2" ht="16.5" customHeight="1" x14ac:dyDescent="0.3">
      <c r="A146" s="4"/>
      <c r="B146" s="11"/>
    </row>
  </sheetData>
  <mergeCells count="1">
    <mergeCell ref="A1:B1"/>
  </mergeCells>
  <pageMargins left="0.6692913385826772" right="0.15748031496062992" top="0.35433070866141736" bottom="0.27559055118110237" header="0.19685039370078741" footer="0.23622047244094491"/>
  <pageSetup paperSize="9" scale="78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Опросный лист амперметр</vt:lpstr>
      <vt:lpstr>Лист1</vt:lpstr>
      <vt:lpstr>'Опросный лист амперметр'!Область_печати</vt:lpstr>
    </vt:vector>
  </TitlesOfParts>
  <Company>нефтегаз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Кукина Ольга</cp:lastModifiedBy>
  <cp:lastPrinted>2022-07-01T07:04:59Z</cp:lastPrinted>
  <dcterms:created xsi:type="dcterms:W3CDTF">2008-11-24T06:26:29Z</dcterms:created>
  <dcterms:modified xsi:type="dcterms:W3CDTF">2023-06-06T08:03:43Z</dcterms:modified>
</cp:coreProperties>
</file>