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1280" yWindow="180" windowWidth="13710" windowHeight="12195"/>
  </bookViews>
  <sheets>
    <sheet name="Опросный лист газоанализатор" sheetId="2" r:id="rId1"/>
    <sheet name="Лист1" sheetId="4" state="hidden" r:id="rId2"/>
    <sheet name="Справка" sheetId="5" r:id="rId3"/>
  </sheets>
  <externalReferences>
    <externalReference r:id="rId4"/>
    <externalReference r:id="rId5"/>
  </externalReferences>
  <definedNames>
    <definedName name="Test" localSheetId="1">#REF!</definedName>
    <definedName name="Test" localSheetId="2">#REF!</definedName>
    <definedName name="Test">#REF!</definedName>
    <definedName name="Арматура">'[1]Опросный лист термоманометр'!$L$94:$L$99</definedName>
    <definedName name="Без_пустых" localSheetId="1">IFERROR(INDEX(#REF!,SMALL(IF(#REF!&lt;&gt;#REF!,ROW(INDIRECT("1:"&amp;ROWS(#REF!))),""),ROW(INDIRECT("1:"&amp;ROWS(#REF!))))),"")</definedName>
    <definedName name="Без_пустых" localSheetId="2">IFERROR(INDEX(#REF!,SMALL(IF(#REF!&lt;&gt;#REF!,ROW(INDIRECT("1:"&amp;ROWS(#REF!))),""),ROW(INDIRECT("1:"&amp;ROWS(#REF!))))),"")</definedName>
    <definedName name="Без_пустых">IFERROR(INDEX(#REF!,SMALL(IF(#REF!&lt;&gt;#REF!,ROW(INDIRECT("1:"&amp;ROWS(#REF!))),""),ROW(INDIRECT("1:"&amp;ROWS(#REF!))))),"")</definedName>
    <definedName name="Без_пустых1" localSheetId="1">IFERROR(VLOOKUP(ROW(#REF!),#REF!,2,0),"")</definedName>
    <definedName name="Без_пустых1" localSheetId="2">IFERROR(VLOOKUP(ROW(#REF!),#REF!,2,0),"")</definedName>
    <definedName name="Без_пустых1">IFERROR(VLOOKUP(ROW(#REF!),#REF!,2,0),"")</definedName>
    <definedName name="Гильза">OFFSET('[1]Опросный лист термоманометр'!$L$75:$N$78,0,'[1]Опросный лист термоманометр'!$I$24-1,,1)</definedName>
    <definedName name="Давление_ВПИ">'[1]Опросный лист термоманометр'!$L$4:$L$15</definedName>
    <definedName name="Давление_Погрешность">'[1]Опросный лист термоманометр'!$L$17:$L$22</definedName>
    <definedName name="Исполнение">'[1]Опросный лист термоманометр'!$L$87:$L$88</definedName>
    <definedName name="Кабель_Длина">OFFSET('[1]Опросный лист термоманометр'!$L$61:$N$69,0,'[1]Опросный лист термоманометр'!$I$24-1,,1)</definedName>
    <definedName name="Кабель_Защита">OFFSET('[1]Опросный лист термоманометр'!$L$71:$N$73,0,'[1]Опросный лист термоманометр'!$I$24-1,,1)</definedName>
    <definedName name="Кабель_Подключение">OFFSET('[1]Опросный лист термоманометр'!$L$57:$N$59,0,'[1]Опросный лист термоманометр'!$I$24-1,,1)</definedName>
    <definedName name="Конструктивное_исполнение" localSheetId="1">Лист1!#REF!</definedName>
    <definedName name="Конструктивное_исполнение" localSheetId="2">'[2]Опросный лист амперметр'!#REF!</definedName>
    <definedName name="Конструктивное_исполнение">'Опросный лист газоанализатор'!#REF!</definedName>
    <definedName name="_xlnm.Print_Area" localSheetId="1">Лист1!#REF!</definedName>
    <definedName name="_xlnm.Print_Area" localSheetId="0">'Опросный лист газоанализатор'!$A$1:$F$32</definedName>
    <definedName name="Поверка">'[1]Опросный лист термоманометр'!$L$101:$L$102</definedName>
    <definedName name="Резьба">'[1]Опросный лист термоманометр'!$L$90:$L$92</definedName>
    <definedName name="Способ_подключения_кабеля_к_термощупу" localSheetId="1">#REF!</definedName>
    <definedName name="Способ_подключения_кабеля_к_термощупу">#REF!</definedName>
    <definedName name="Способы_крепления_термощупа" localSheetId="1">#REF!</definedName>
    <definedName name="Способы_крепления_термощупа">#REF!</definedName>
    <definedName name="Температура_Диапазон" localSheetId="1">Лист1!#REF!</definedName>
    <definedName name="Температура_Диапазон" localSheetId="2">'[2]Опросный лист амперметр'!#REF!</definedName>
    <definedName name="Температура_Диапазон">'Опросный лист газоанализатор'!#REF!</definedName>
    <definedName name="Температура_Место">'[1]Опросный лист термоманометр'!$L$25:$L$27</definedName>
    <definedName name="Температура_Погрешность">OFFSET('[1]Опросный лист термоманометр'!$L$36:$N$38,0,'[1]Опросный лист термоманометр'!$I$24-1,,1)</definedName>
    <definedName name="Хранение_передача">'[1]Опросный лист термоманометр'!$L$80:$L$81</definedName>
    <definedName name="Щуп_Диаметр">OFFSET('[1]Опросный лист термоманометр'!$L$45:$N$49,0,'[1]Опросный лист термоманометр'!$I$24-1,,1)</definedName>
    <definedName name="Щуп_Длина">OFFSET('[1]Опросный лист термоманометр'!$L$40:$N$43,0,'[1]Опросный лист термоманометр'!$I$24-1,,1)</definedName>
    <definedName name="Щуп_Крепление">OFFSET('[1]Опросный лист термоманометр'!$L$51:$N$55,0,'[1]Опросный лист термоманометр'!$I$24-1,,1)</definedName>
  </definedNames>
  <calcPr calcId="145621"/>
</workbook>
</file>

<file path=xl/calcChain.xml><?xml version="1.0" encoding="utf-8"?>
<calcChain xmlns="http://schemas.openxmlformats.org/spreadsheetml/2006/main">
  <c r="B92" i="4" l="1"/>
  <c r="B94" i="4" s="1"/>
  <c r="D46" i="4" l="1"/>
  <c r="D45" i="4"/>
  <c r="D44" i="4"/>
  <c r="D43" i="4"/>
  <c r="D42" i="4"/>
  <c r="B41" i="4" l="1"/>
  <c r="A90" i="4" s="1"/>
  <c r="D35" i="4"/>
  <c r="D36" i="4"/>
  <c r="D37" i="4"/>
  <c r="D38" i="4"/>
  <c r="D34" i="4"/>
  <c r="B33" i="4" l="1"/>
  <c r="C5" i="2" s="1"/>
  <c r="D29" i="4"/>
  <c r="E78" i="4" l="1"/>
  <c r="E79" i="4"/>
  <c r="D78" i="4"/>
  <c r="D79" i="4"/>
  <c r="B71" i="4"/>
  <c r="C71" i="4" s="1"/>
  <c r="B8" i="2" l="1"/>
  <c r="B7" i="2"/>
  <c r="C76" i="4" l="1"/>
  <c r="B76" i="4"/>
  <c r="D27" i="4" l="1"/>
  <c r="D28" i="4"/>
  <c r="D30" i="4"/>
  <c r="D26" i="4"/>
  <c r="C25" i="4" s="1"/>
  <c r="C26" i="4" l="1"/>
  <c r="C30" i="2" s="1"/>
  <c r="H68" i="4"/>
  <c r="F22" i="4" l="1"/>
  <c r="E68" i="4" l="1"/>
  <c r="D68" i="4"/>
  <c r="E67" i="4"/>
  <c r="D67" i="4"/>
  <c r="E66" i="4"/>
  <c r="D66" i="4"/>
  <c r="E57" i="4"/>
  <c r="E58" i="4"/>
  <c r="E59" i="4"/>
  <c r="E60" i="4"/>
  <c r="E61" i="4"/>
  <c r="E56" i="4"/>
  <c r="D56" i="4"/>
  <c r="D57" i="4"/>
  <c r="D58" i="4"/>
  <c r="D59" i="4"/>
  <c r="D60" i="4"/>
  <c r="D61" i="4"/>
  <c r="D62" i="4"/>
  <c r="H62" i="4"/>
  <c r="E62" i="4" s="1"/>
  <c r="B50" i="4"/>
  <c r="C50" i="4" l="1"/>
  <c r="B4" i="4"/>
  <c r="C4" i="4" s="1"/>
  <c r="B25" i="4"/>
  <c r="B82" i="4" l="1"/>
  <c r="C82" i="4" s="1"/>
  <c r="E86" i="4"/>
  <c r="B65" i="4" l="1"/>
  <c r="C65" i="4" s="1"/>
  <c r="B55" i="4"/>
  <c r="C55" i="4" s="1"/>
  <c r="A89" i="4" l="1"/>
  <c r="C25" i="2" s="1"/>
  <c r="C31" i="2"/>
</calcChain>
</file>

<file path=xl/comments1.xml><?xml version="1.0" encoding="utf-8"?>
<comments xmlns="http://schemas.openxmlformats.org/spreadsheetml/2006/main">
  <authors>
    <author>Кукина Ольга</author>
  </authors>
  <commentList>
    <comment ref="A11" authorId="0">
      <text>
        <r>
          <rPr>
            <sz val="9"/>
            <color indexed="81"/>
            <rFont val="Tahoma"/>
            <family val="2"/>
            <charset val="204"/>
          </rPr>
          <t xml:space="preserve">Нажмите для справки
</t>
        </r>
      </text>
    </comment>
  </commentList>
</comments>
</file>

<file path=xl/sharedStrings.xml><?xml version="1.0" encoding="utf-8"?>
<sst xmlns="http://schemas.openxmlformats.org/spreadsheetml/2006/main" count="500" uniqueCount="198">
  <si>
    <t>Информацию подготовил:</t>
  </si>
  <si>
    <t>Фамилия, Имя, Отчество</t>
  </si>
  <si>
    <t>Компания</t>
  </si>
  <si>
    <t>Почтовый адрес</t>
  </si>
  <si>
    <t>Телефон/Факс</t>
  </si>
  <si>
    <t>другое</t>
  </si>
  <si>
    <t>другая</t>
  </si>
  <si>
    <t>Количество, шт</t>
  </si>
  <si>
    <t>Дополнительные требования</t>
  </si>
  <si>
    <t>Если выбрано "другое", то впишите значение</t>
  </si>
  <si>
    <t>Код для заказа</t>
  </si>
  <si>
    <t>не требуется</t>
  </si>
  <si>
    <t>Защита кабеля</t>
  </si>
  <si>
    <t>без дополнительной защиты</t>
  </si>
  <si>
    <t>труба гофрированная полимерная</t>
  </si>
  <si>
    <t>Длина кабеля, м</t>
  </si>
  <si>
    <t>Выбранный вариант</t>
  </si>
  <si>
    <t>В спецификацию</t>
  </si>
  <si>
    <t/>
  </si>
  <si>
    <t>Опции</t>
  </si>
  <si>
    <t>Столбец1</t>
  </si>
  <si>
    <t>Столбец2</t>
  </si>
  <si>
    <t>, 1м</t>
  </si>
  <si>
    <t>, 2м</t>
  </si>
  <si>
    <t>, 3м</t>
  </si>
  <si>
    <t>, 5м</t>
  </si>
  <si>
    <t>, 7м</t>
  </si>
  <si>
    <t>, 10м</t>
  </si>
  <si>
    <t>, ТГ</t>
  </si>
  <si>
    <t>, LoRa</t>
  </si>
  <si>
    <t>Передача данных</t>
  </si>
  <si>
    <t>LoRaWAN + Bluetooth Low Energy</t>
  </si>
  <si>
    <t>NB-IoT + Bluetooth Low Energy</t>
  </si>
  <si>
    <t>, NB-IoT</t>
  </si>
  <si>
    <t>Дополнительная комплектация:</t>
  </si>
  <si>
    <t>Измеряемый газ</t>
  </si>
  <si>
    <t>Конструктивное исполнение</t>
  </si>
  <si>
    <t>Азота диоксид</t>
  </si>
  <si>
    <t>Азота оксид</t>
  </si>
  <si>
    <t>Аммиак</t>
  </si>
  <si>
    <t>Водород</t>
  </si>
  <si>
    <t>Водород хлористый</t>
  </si>
  <si>
    <t>Кислород</t>
  </si>
  <si>
    <t>Метан</t>
  </si>
  <si>
    <t>Метанол</t>
  </si>
  <si>
    <t>Пропан</t>
  </si>
  <si>
    <t>Сероводород</t>
  </si>
  <si>
    <t>Серы диоксид</t>
  </si>
  <si>
    <t>Углеводороды</t>
  </si>
  <si>
    <t>Формальдегид</t>
  </si>
  <si>
    <t>Этанол</t>
  </si>
  <si>
    <t>Столбец3</t>
  </si>
  <si>
    <t>NO2</t>
  </si>
  <si>
    <t>NO</t>
  </si>
  <si>
    <t>NH3</t>
  </si>
  <si>
    <t>H2</t>
  </si>
  <si>
    <t>HCl</t>
  </si>
  <si>
    <t>O2</t>
  </si>
  <si>
    <t>CH4</t>
  </si>
  <si>
    <t>CH3OH</t>
  </si>
  <si>
    <t>C3H8</t>
  </si>
  <si>
    <t>H2S</t>
  </si>
  <si>
    <t>SO2</t>
  </si>
  <si>
    <t>C2-C10</t>
  </si>
  <si>
    <t>H2CO</t>
  </si>
  <si>
    <t>C2H5OH</t>
  </si>
  <si>
    <t>Азота диоксид NO2</t>
  </si>
  <si>
    <t>Азота оксид NO</t>
  </si>
  <si>
    <t>Аммиак NH3</t>
  </si>
  <si>
    <t>Водород H2</t>
  </si>
  <si>
    <t>Водород хлористый HCl</t>
  </si>
  <si>
    <t>Кислород O2</t>
  </si>
  <si>
    <t>Метан CH4</t>
  </si>
  <si>
    <t>Метанол CH3OH</t>
  </si>
  <si>
    <t>Пропан C3H8</t>
  </si>
  <si>
    <t>Сероводород H2S</t>
  </si>
  <si>
    <t>Серы диоксид SO2</t>
  </si>
  <si>
    <t>Углеводороды C2-C10</t>
  </si>
  <si>
    <t>Формальдегид H2CO</t>
  </si>
  <si>
    <t>Этанол C2H5OH</t>
  </si>
  <si>
    <t>с выносным сенсором</t>
  </si>
  <si>
    <t xml:space="preserve"> моноблочный</t>
  </si>
  <si>
    <t>моноблочный</t>
  </si>
  <si>
    <t>другой</t>
  </si>
  <si>
    <t xml:space="preserve">Опросный лист на Газоанализатор "Автон" </t>
  </si>
  <si>
    <t>Диапазон и погрешность измерений</t>
  </si>
  <si>
    <t>10..500 мг/м3, 10%</t>
  </si>
  <si>
    <t>10..1000 мг/м3, 10%</t>
  </si>
  <si>
    <t>0.01..4 % об., 10%</t>
  </si>
  <si>
    <t>0.01..30 мг/м3, 25%</t>
  </si>
  <si>
    <t>0.1..30 % об., 5%</t>
  </si>
  <si>
    <t>0.1..30 мг/м3, 20%</t>
  </si>
  <si>
    <t>0.01..1.55 % об., 15%</t>
  </si>
  <si>
    <t>0.32..50 % НКПР, 15%</t>
  </si>
  <si>
    <t>по согласованию</t>
  </si>
  <si>
    <t>Рабочие условия эксплуатации</t>
  </si>
  <si>
    <t>от -40 до +60 °C (индустриальный температурный диапазон)</t>
  </si>
  <si>
    <t>Кронштейн A605.00.03</t>
  </si>
  <si>
    <t>Крепление</t>
  </si>
  <si>
    <t>Кронштейн</t>
  </si>
  <si>
    <t>Кронштейн магнитный</t>
  </si>
  <si>
    <t xml:space="preserve">Магнитное крепление K005.17 </t>
  </si>
  <si>
    <t>Варианты креплений</t>
  </si>
  <si>
    <t>?</t>
  </si>
  <si>
    <t>Бутан С4Н10</t>
  </si>
  <si>
    <t>Углерода оксид CO</t>
  </si>
  <si>
    <t>Хлор Cl2</t>
  </si>
  <si>
    <t>Бутан</t>
  </si>
  <si>
    <t>Углерода оксид</t>
  </si>
  <si>
    <t>Хлор</t>
  </si>
  <si>
    <t>С4Н10</t>
  </si>
  <si>
    <t>CO</t>
  </si>
  <si>
    <t>Cl2</t>
  </si>
  <si>
    <t>0..30 мг/м3, 15%</t>
  </si>
  <si>
    <t>0..200 мг/м3, 15%</t>
  </si>
  <si>
    <t>0..0.7 % об., 0.07%</t>
  </si>
  <si>
    <t>0.01..1 % об., 10%</t>
  </si>
  <si>
    <t>0..2.5 % об., 0.22%</t>
  </si>
  <si>
    <t>0..0.85 % об., 0.09%</t>
  </si>
  <si>
    <t>0..50 % НКПР, 5%</t>
  </si>
  <si>
    <t>0..300 мг/м3, 10%</t>
  </si>
  <si>
    <t>0.1..30 мг/м3, 25%</t>
  </si>
  <si>
    <t>0.1..30 мг/м3, 10%</t>
  </si>
  <si>
    <t>10..1500 мг/м3, 10%</t>
  </si>
  <si>
    <t>1..100 % об., 5%</t>
  </si>
  <si>
    <t>0..57 % НКПР, 5 % НКПР</t>
  </si>
  <si>
    <t>1..200 мг/м3, 10%</t>
  </si>
  <si>
    <t>1..300 мг/м3, 10%</t>
  </si>
  <si>
    <t>10..3000 мг/м3, 10%</t>
  </si>
  <si>
    <t>0..2 % об., 0.2%</t>
  </si>
  <si>
    <t>1..100 % об., 1%</t>
  </si>
  <si>
    <t>Комментарий</t>
  </si>
  <si>
    <t>для диапазона от 0 до 1.0 мг/м3 включительно приведенная погрешность ±20%, для диапазона свыше 1.0 до 30 мг/м3 включительно относительная погрешность ±15%</t>
  </si>
  <si>
    <t>для диапазона от 0 до 1.5 мг/м3 включительно приведенная погрешность ±20%, для диапазона свыше 1.5 до 30 мг/м3 включительно относительная погрешность ±15%</t>
  </si>
  <si>
    <t>для диапазона от 0 до 10 мг/м3 включительно приведенная погрешность ±20%, для диапазона свыше 10 до 200 мг/м3 включительно относительная погрешность ±15%</t>
  </si>
  <si>
    <r>
      <t xml:space="preserve">для диапазона от 0 до 0.7 % об. абсолютная погрешность </t>
    </r>
    <r>
      <rPr>
        <sz val="11"/>
        <color theme="1"/>
        <rFont val="Calibri"/>
        <family val="2"/>
        <charset val="204"/>
      </rPr>
      <t>±</t>
    </r>
    <r>
      <rPr>
        <sz val="10"/>
        <rFont val="Arial Cyr"/>
        <charset val="204"/>
      </rPr>
      <t>0.07%</t>
    </r>
  </si>
  <si>
    <t>для диапазона от 0.01 до 4 % об. относительная погрешность ±10%</t>
  </si>
  <si>
    <t>для диапазона от 0.01 до 30 мг/м3 относительная погрешность ±25%</t>
  </si>
  <si>
    <r>
      <t xml:space="preserve">для диапазона от 0.01 до 1 % об. относительная погрешность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>10%</t>
    </r>
  </si>
  <si>
    <t>для диапазона от 0 до 2.5 % об. абсолютная погрешность ±0.22%</t>
  </si>
  <si>
    <r>
      <t xml:space="preserve">для диапазона от 0.1 до 30 мг/м3 относительная погрешность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>20%</t>
    </r>
  </si>
  <si>
    <r>
      <t xml:space="preserve">для диапазона от 0 до 0.85 % об. абсолютная погрешность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>0.09%</t>
    </r>
  </si>
  <si>
    <t>для диапазона от 0 до 5.0 мг/м3 включительно приведенная погрешность ±20%, для диапазона свыше 5.0 до 30 мг/м3 включительно относительная погрешность ±15%</t>
  </si>
  <si>
    <t>для суммы углеводородов (С2-С10) в пересчете на C3H8 или C6H14 в диапазоне от 0 до 50 % НКПР абсолютная погрешность ±5 % НКПР</t>
  </si>
  <si>
    <t>для диапазона от 0 до 10 мг/м3 включительно приведенная погрешность ±15%, для диапазона свыше 10 до 300 мг/м3 включительно относительная погрешность ±10%</t>
  </si>
  <si>
    <r>
      <t>для диапазона от 0.1 до 30 мг/м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относительная погрешность </t>
    </r>
    <r>
      <rPr>
        <sz val="10"/>
        <color theme="1"/>
        <rFont val="Calibri"/>
        <family val="2"/>
        <charset val="204"/>
      </rPr>
      <t>±25</t>
    </r>
    <r>
      <rPr>
        <sz val="10"/>
        <color theme="1"/>
        <rFont val="Arial"/>
        <family val="2"/>
        <charset val="204"/>
      </rPr>
      <t>%</t>
    </r>
  </si>
  <si>
    <r>
      <t>для диапазона от 0.1 до 30 мг/м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относительная погрешность </t>
    </r>
    <r>
      <rPr>
        <sz val="10"/>
        <color theme="1"/>
        <rFont val="Calibri"/>
        <family val="2"/>
        <charset val="204"/>
      </rPr>
      <t>±10</t>
    </r>
    <r>
      <rPr>
        <sz val="10"/>
        <color theme="1"/>
        <rFont val="Arial"/>
        <family val="2"/>
        <charset val="204"/>
      </rPr>
      <t>%</t>
    </r>
  </si>
  <si>
    <r>
      <t xml:space="preserve">для диапазона от 0.01 до 1.55 % об. относительная погрешность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>15%</t>
    </r>
  </si>
  <si>
    <t>для диапазона от 10 до 500 мг/м3 относительная погрешность ±10%</t>
  </si>
  <si>
    <t>для диапазона от 10 до 1000 мг/м3 относительная погрешность ±10%</t>
  </si>
  <si>
    <t>для диапазона от 10 до 1500 мг/м3 относительная погрешность ±10%</t>
  </si>
  <si>
    <r>
      <t xml:space="preserve">для диапазона от 0 до 50 % НКПР абсолютная погрешность </t>
    </r>
    <r>
      <rPr>
        <sz val="11"/>
        <color theme="1"/>
        <rFont val="Calibri"/>
        <family val="2"/>
        <charset val="204"/>
      </rPr>
      <t>±</t>
    </r>
    <r>
      <rPr>
        <sz val="10"/>
        <rFont val="Arial Cyr"/>
        <charset val="204"/>
      </rPr>
      <t>5% НКПР</t>
    </r>
  </si>
  <si>
    <t>для диапазона от 1 до 100 % об. относительная погрешность ±5%</t>
  </si>
  <si>
    <r>
      <t xml:space="preserve">для диапазона от 0.1 до 30 % об. относительная погрешность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>5%</t>
    </r>
  </si>
  <si>
    <t>для диапазона от 0 до 57 % НКПР абсолютная погрешность ±5 % НКПР</t>
  </si>
  <si>
    <r>
      <t xml:space="preserve">для диапазона от 0 до 50 % НКПР абсолютная погрешность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>5%</t>
    </r>
  </si>
  <si>
    <r>
      <t>для диапазона от 1 до 200 мг/м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относительная погрешность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>10%</t>
    </r>
  </si>
  <si>
    <r>
      <t>для диапазона от 1 до 300 мг/м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относительная погрешность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>10%</t>
    </r>
  </si>
  <si>
    <r>
      <t>для диапазона от 10 до 3000 мг/м</t>
    </r>
    <r>
      <rPr>
        <vertAlign val="superscript"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относительная погрешность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>10%</t>
    </r>
  </si>
  <si>
    <t>для диапазона от 0.32 до 50 % НКПР относительная погрешность 15%</t>
  </si>
  <si>
    <r>
      <t xml:space="preserve">для диапазона от 1 до 100 % об. относительная погрешность </t>
    </r>
    <r>
      <rPr>
        <sz val="10"/>
        <color theme="1"/>
        <rFont val="Calibri"/>
        <family val="2"/>
        <charset val="204"/>
      </rPr>
      <t>±</t>
    </r>
    <r>
      <rPr>
        <sz val="10"/>
        <color theme="1"/>
        <rFont val="Arial"/>
        <family val="2"/>
        <charset val="204"/>
      </rPr>
      <t>1%</t>
    </r>
  </si>
  <si>
    <t>Сенсор</t>
  </si>
  <si>
    <t>Комплектация</t>
  </si>
  <si>
    <t>Газоанализатор Сенсон-СМ-9001-NO2-2-ЭХ</t>
  </si>
  <si>
    <t>Газоанализатор Сенсон-СМ-9001-NO-2-ЭХ</t>
  </si>
  <si>
    <t>Газоанализатор Сенсон-СМ-9001-NH3-2-ЭХ</t>
  </si>
  <si>
    <t>Газоанализатор Сенсон-СМ-9001-С4Н10-21-ТК</t>
  </si>
  <si>
    <t>Газоанализатор Сенсон-СМ-9001-H2-2-ЭХ</t>
  </si>
  <si>
    <t>Газоанализатор Сенсон-СМ-9001-HCl-2-ЭХ</t>
  </si>
  <si>
    <t>Газоанализатор Сенсон-СМ-9001-O2-1-ЭХ</t>
  </si>
  <si>
    <t>Газоанализатор Сенсон-СМ-9001-CH4-21-ТК</t>
  </si>
  <si>
    <t>Газоанализатор Сенсон-СМ-9001-CH3OH-2-ЭХ</t>
  </si>
  <si>
    <t>Газоанализатор Сенсон-СМ-9001-C3H8-21-ТК</t>
  </si>
  <si>
    <t>Газоанализатор Сенсон-СМ-9001-H2S-2-ЭХ</t>
  </si>
  <si>
    <t>Газоанализатор Сенсон-СМ-9001-CH-41-ТК</t>
  </si>
  <si>
    <t>Газоанализатор Сенсон-СМ-9001-CO-2-ЭХ</t>
  </si>
  <si>
    <t>Газоанализатор Сенсон-СМ-9001-H2CO-2-ЭХ</t>
  </si>
  <si>
    <t>Газоанализатор Сенсон-СМ-9001-Cl2-2-ЭХ</t>
  </si>
  <si>
    <t>Газоанализатор Сенсон-СМ-9001-C2H5OH-21-ТК</t>
  </si>
  <si>
    <t>Газоанализатор Сенсон-СМ-9001-NO2-3-ЭХ</t>
  </si>
  <si>
    <t>Газоанализатор Сенсон-СМ-9001-NO-3-ЭХ</t>
  </si>
  <si>
    <t>Газоанализатор Сенсон-СМ-9001-NH3-3-ЭХ</t>
  </si>
  <si>
    <t>Газоанализатор Сенсон-СМ-9001-С4Н10-41-ТК</t>
  </si>
  <si>
    <t>Газоанализатор Сенсон-СМ-9001-H23-ЭХ</t>
  </si>
  <si>
    <t>Газоанализатор Сенсон-СМ-9001-O2-2-ЭХ</t>
  </si>
  <si>
    <t>Газоанализатор Сенсон-СМ-9001-CH4-41-ТК</t>
  </si>
  <si>
    <t>Газоанализатор Сенсон-СМ-9001-C3H8-41-ТК</t>
  </si>
  <si>
    <t>Газоанализатор Сенсон-СМ-9001-H2S-3-ЭХ</t>
  </si>
  <si>
    <t>Газоанализатор Сенсон-СМ-9001-CO-3-ЭХ</t>
  </si>
  <si>
    <t>Газоанализатор Сенсон-СМ-9001-C2H5OH-41-ТК</t>
  </si>
  <si>
    <t>Газоанализатор Сенсон-СМ-9001-H2-21-ТК</t>
  </si>
  <si>
    <t>Газоанализатор Сенсон-СМ-9001-O2-3-ЭХ</t>
  </si>
  <si>
    <t>Газоанализатор Сенсон-СМ-9001-H2-41-ТК</t>
  </si>
  <si>
    <t>Последняя дата редактирования:</t>
  </si>
  <si>
    <t>Сегодняшняя дата:</t>
  </si>
  <si>
    <t>Оценка актуальности:</t>
  </si>
  <si>
    <t>для диапазона от 0 до 2 % об. абсолютная погрешность ±0.2%</t>
  </si>
  <si>
    <t>для диапазона от 0 до 50 % НКПР абсолютная погрешность ±5 % НКПР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</si>
</sst>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u/>
      <sz val="10"/>
      <color theme="9" tint="-0.249977111117893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0"/>
      <name val="Arial Cyr"/>
      <charset val="204"/>
    </font>
    <font>
      <b/>
      <i/>
      <u/>
      <sz val="10"/>
      <color theme="0"/>
      <name val="Arial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color rgb="FF1E1E1E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  <font>
      <b/>
      <sz val="16"/>
      <color rgb="FF00B050"/>
      <name val="Arial Cyr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NumberFormat="1" applyFont="1"/>
    <xf numFmtId="0" fontId="8" fillId="0" borderId="0" xfId="0" applyNumberFormat="1" applyFont="1" applyAlignment="1">
      <alignment horizontal="right"/>
    </xf>
    <xf numFmtId="2" fontId="8" fillId="0" borderId="0" xfId="0" applyNumberFormat="1" applyFont="1"/>
    <xf numFmtId="0" fontId="8" fillId="0" borderId="0" xfId="0" quotePrefix="1" applyFont="1"/>
    <xf numFmtId="0" fontId="8" fillId="5" borderId="0" xfId="0" applyFont="1" applyFill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1" xfId="0" applyFont="1" applyBorder="1"/>
    <xf numFmtId="0" fontId="8" fillId="0" borderId="1" xfId="0" quotePrefix="1" applyFont="1" applyBorder="1"/>
    <xf numFmtId="0" fontId="8" fillId="0" borderId="1" xfId="0" applyFont="1" applyBorder="1" applyAlignment="1"/>
    <xf numFmtId="49" fontId="8" fillId="0" borderId="1" xfId="0" applyNumberFormat="1" applyFont="1" applyBorder="1"/>
    <xf numFmtId="0" fontId="8" fillId="0" borderId="0" xfId="0" applyFont="1" applyBorder="1" applyAlignment="1">
      <alignment horizontal="left"/>
    </xf>
    <xf numFmtId="2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2" fontId="8" fillId="0" borderId="1" xfId="0" quotePrefix="1" applyNumberFormat="1" applyFont="1" applyBorder="1"/>
    <xf numFmtId="0" fontId="12" fillId="0" borderId="0" xfId="0" applyFont="1"/>
    <xf numFmtId="0" fontId="8" fillId="0" borderId="0" xfId="0" applyFont="1" applyFill="1" applyBorder="1" applyAlignment="1">
      <alignment horizontal="left"/>
    </xf>
    <xf numFmtId="49" fontId="10" fillId="0" borderId="1" xfId="1" applyNumberFormat="1" applyFont="1" applyFill="1" applyBorder="1" applyAlignment="1">
      <alignment vertical="center" wrapText="1"/>
    </xf>
    <xf numFmtId="49" fontId="8" fillId="0" borderId="1" xfId="0" quotePrefix="1" applyNumberFormat="1" applyFont="1" applyFill="1" applyBorder="1"/>
    <xf numFmtId="0" fontId="8" fillId="0" borderId="0" xfId="0" applyFont="1" applyFill="1"/>
    <xf numFmtId="0" fontId="8" fillId="4" borderId="0" xfId="0" applyFont="1" applyFill="1"/>
    <xf numFmtId="0" fontId="0" fillId="0" borderId="0" xfId="0" applyBorder="1"/>
    <xf numFmtId="0" fontId="0" fillId="0" borderId="2" xfId="0" applyBorder="1"/>
    <xf numFmtId="0" fontId="7" fillId="0" borderId="2" xfId="0" applyFont="1" applyBorder="1" applyAlignment="1">
      <alignment vertical="center"/>
    </xf>
    <xf numFmtId="0" fontId="0" fillId="0" borderId="2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/>
    <xf numFmtId="0" fontId="4" fillId="0" borderId="2" xfId="0" applyFont="1" applyBorder="1"/>
    <xf numFmtId="0" fontId="0" fillId="0" borderId="4" xfId="0" applyFill="1" applyBorder="1"/>
    <xf numFmtId="0" fontId="0" fillId="0" borderId="5" xfId="0" applyBorder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1" xfId="0" applyFill="1" applyBorder="1"/>
    <xf numFmtId="0" fontId="0" fillId="0" borderId="12" xfId="0" applyFill="1" applyBorder="1"/>
    <xf numFmtId="0" fontId="13" fillId="0" borderId="0" xfId="0" applyNumberFormat="1" applyFont="1"/>
    <xf numFmtId="0" fontId="0" fillId="0" borderId="13" xfId="0" applyBorder="1"/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10" fillId="6" borderId="14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49" fontId="8" fillId="0" borderId="1" xfId="0" applyNumberFormat="1" applyFont="1" applyFill="1" applyBorder="1"/>
    <xf numFmtId="0" fontId="0" fillId="0" borderId="1" xfId="0" applyBorder="1"/>
    <xf numFmtId="49" fontId="8" fillId="0" borderId="15" xfId="0" quotePrefix="1" applyNumberFormat="1" applyFont="1" applyFill="1" applyBorder="1"/>
    <xf numFmtId="0" fontId="0" fillId="0" borderId="15" xfId="0" applyBorder="1"/>
    <xf numFmtId="0" fontId="0" fillId="0" borderId="1" xfId="0" applyBorder="1" applyAlignment="1">
      <alignment vertical="top" wrapText="1"/>
    </xf>
    <xf numFmtId="49" fontId="10" fillId="0" borderId="1" xfId="1" applyNumberFormat="1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8" fillId="0" borderId="15" xfId="0" quotePrefix="1" applyFont="1" applyBorder="1"/>
    <xf numFmtId="49" fontId="8" fillId="0" borderId="15" xfId="0" quotePrefix="1" applyNumberFormat="1" applyFont="1" applyFill="1" applyBorder="1" applyAlignment="1">
      <alignment vertical="top"/>
    </xf>
    <xf numFmtId="0" fontId="0" fillId="0" borderId="1" xfId="0" quotePrefix="1" applyBorder="1"/>
    <xf numFmtId="0" fontId="0" fillId="0" borderId="15" xfId="0" quotePrefix="1" applyBorder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8" fillId="3" borderId="0" xfId="0" applyNumberFormat="1" applyFont="1" applyFill="1"/>
    <xf numFmtId="0" fontId="8" fillId="3" borderId="0" xfId="0" applyNumberFormat="1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4" fillId="0" borderId="2" xfId="0" applyFont="1" applyBorder="1" applyProtection="1">
      <protection locked="0" hidden="1"/>
    </xf>
    <xf numFmtId="0" fontId="5" fillId="0" borderId="2" xfId="0" applyFont="1" applyBorder="1" applyProtection="1">
      <protection locked="0" hidden="1"/>
    </xf>
    <xf numFmtId="0" fontId="2" fillId="0" borderId="2" xfId="0" applyFont="1" applyBorder="1" applyProtection="1">
      <protection locked="0" hidden="1"/>
    </xf>
    <xf numFmtId="0" fontId="6" fillId="0" borderId="2" xfId="0" applyFont="1" applyFill="1" applyBorder="1" applyAlignment="1" applyProtection="1">
      <alignment vertical="center"/>
      <protection locked="0" hidden="1"/>
    </xf>
    <xf numFmtId="0" fontId="3" fillId="0" borderId="2" xfId="0" applyFont="1" applyFill="1" applyBorder="1" applyAlignment="1" applyProtection="1">
      <alignment vertical="center"/>
      <protection locked="0" hidden="1"/>
    </xf>
    <xf numFmtId="0" fontId="0" fillId="0" borderId="2" xfId="0" applyBorder="1" applyProtection="1">
      <protection locked="0" hidden="1"/>
    </xf>
    <xf numFmtId="14" fontId="21" fillId="0" borderId="0" xfId="0" applyNumberFormat="1" applyFont="1" applyBorder="1" applyAlignment="1">
      <alignment horizontal="right"/>
    </xf>
    <xf numFmtId="0" fontId="0" fillId="0" borderId="2" xfId="0" applyBorder="1" applyProtection="1">
      <protection hidden="1"/>
    </xf>
    <xf numFmtId="0" fontId="2" fillId="0" borderId="2" xfId="0" applyFont="1" applyBorder="1" applyProtection="1">
      <protection hidden="1"/>
    </xf>
    <xf numFmtId="0" fontId="0" fillId="3" borderId="3" xfId="0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2" fillId="0" borderId="2" xfId="0" applyFont="1" applyBorder="1" applyAlignment="1" applyProtection="1">
      <alignment vertical="top"/>
      <protection hidden="1"/>
    </xf>
    <xf numFmtId="0" fontId="2" fillId="0" borderId="2" xfId="0" applyFont="1" applyBorder="1" applyAlignment="1" applyProtection="1">
      <protection hidden="1"/>
    </xf>
    <xf numFmtId="0" fontId="17" fillId="0" borderId="2" xfId="2" applyFont="1" applyBorder="1" applyProtection="1">
      <protection hidden="1"/>
    </xf>
    <xf numFmtId="0" fontId="0" fillId="0" borderId="5" xfId="0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0" fillId="3" borderId="6" xfId="0" applyFill="1" applyBorder="1" applyProtection="1">
      <protection hidden="1"/>
    </xf>
    <xf numFmtId="14" fontId="8" fillId="0" borderId="0" xfId="0" applyNumberFormat="1" applyFont="1" applyAlignment="1">
      <alignment horizontal="left"/>
    </xf>
    <xf numFmtId="0" fontId="13" fillId="0" borderId="0" xfId="0" applyFont="1"/>
    <xf numFmtId="14" fontId="8" fillId="7" borderId="0" xfId="0" applyNumberFormat="1" applyFont="1" applyFill="1" applyAlignment="1">
      <alignment horizontal="left"/>
    </xf>
    <xf numFmtId="0" fontId="13" fillId="7" borderId="0" xfId="0" applyFont="1" applyFill="1"/>
    <xf numFmtId="0" fontId="21" fillId="0" borderId="17" xfId="0" applyFont="1" applyBorder="1" applyAlignment="1">
      <alignment horizontal="right"/>
    </xf>
    <xf numFmtId="0" fontId="0" fillId="0" borderId="1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4" borderId="9" xfId="0" applyFont="1" applyFill="1" applyBorder="1" applyAlignment="1" applyProtection="1">
      <alignment horizontal="left" vertical="top" wrapText="1"/>
      <protection hidden="1"/>
    </xf>
    <xf numFmtId="0" fontId="2" fillId="4" borderId="10" xfId="0" applyFont="1" applyFill="1" applyBorder="1" applyAlignment="1" applyProtection="1">
      <alignment horizontal="left" vertical="top" wrapText="1"/>
      <protection hidden="1"/>
    </xf>
    <xf numFmtId="0" fontId="2" fillId="4" borderId="3" xfId="0" applyFont="1" applyFill="1" applyBorder="1" applyAlignment="1" applyProtection="1">
      <alignment horizontal="left" vertical="top"/>
      <protection hidden="1"/>
    </xf>
    <xf numFmtId="0" fontId="2" fillId="4" borderId="9" xfId="0" applyFont="1" applyFill="1" applyBorder="1" applyAlignment="1" applyProtection="1">
      <alignment horizontal="left" vertical="top"/>
      <protection hidden="1"/>
    </xf>
    <xf numFmtId="0" fontId="2" fillId="4" borderId="10" xfId="0" applyFont="1" applyFill="1" applyBorder="1" applyAlignment="1" applyProtection="1">
      <alignment horizontal="left" vertical="top"/>
      <protection hidden="1"/>
    </xf>
    <xf numFmtId="0" fontId="0" fillId="4" borderId="9" xfId="0" applyFill="1" applyBorder="1" applyAlignment="1" applyProtection="1">
      <alignment horizontal="left" vertical="top"/>
      <protection hidden="1"/>
    </xf>
    <xf numFmtId="0" fontId="0" fillId="4" borderId="10" xfId="0" applyFill="1" applyBorder="1" applyAlignment="1" applyProtection="1">
      <alignment horizontal="left" vertical="top"/>
      <protection hidden="1"/>
    </xf>
    <xf numFmtId="0" fontId="8" fillId="0" borderId="0" xfId="0" applyFont="1" applyAlignment="1">
      <alignment horizontal="center" vertical="top" wrapText="1"/>
    </xf>
    <xf numFmtId="0" fontId="8" fillId="3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sz val="1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0" dropStyle="combo" dx="16" fmlaLink="Лист1!$A$55" fmlaRange="Лист1!$D$56:$D$62" noThreeD="1" val="0"/>
</file>

<file path=xl/ctrlProps/ctrlProp2.xml><?xml version="1.0" encoding="utf-8"?>
<formControlPr xmlns="http://schemas.microsoft.com/office/spreadsheetml/2009/9/main" objectType="Drop" dropStyle="combo" dx="16" fmlaLink="Лист1!$A$65" fmlaRange="Лист1!$D$66:$D$68" noThreeD="1" val="0"/>
</file>

<file path=xl/ctrlProps/ctrlProp3.xml><?xml version="1.0" encoding="utf-8"?>
<formControlPr xmlns="http://schemas.microsoft.com/office/spreadsheetml/2009/9/main" objectType="Drop" dropStyle="combo" dx="16" fmlaLink="Лист1!$A$82" fmlaRange="Лист1!$D$83:$D$86" noThreeD="1" val="0"/>
</file>

<file path=xl/ctrlProps/ctrlProp4.xml><?xml version="1.0" encoding="utf-8"?>
<formControlPr xmlns="http://schemas.microsoft.com/office/spreadsheetml/2009/9/main" objectType="Drop" dropLines="10" dropStyle="combo" dx="16" fmlaLink="Лист1!$A$71" fmlaRange="Лист1!$D$72:$D$73" noThreeD="1" val="0"/>
</file>

<file path=xl/ctrlProps/ctrlProp5.xml><?xml version="1.0" encoding="utf-8"?>
<formControlPr xmlns="http://schemas.microsoft.com/office/spreadsheetml/2009/9/main" objectType="Drop" dropLines="18" dropStyle="combo" dx="16" fmlaLink="Лист1!$A$4" fmlaRange="Лист1!$D$5:$D$22" noThreeD="1" val="0"/>
</file>

<file path=xl/ctrlProps/ctrlProp6.xml><?xml version="1.0" encoding="utf-8"?>
<formControlPr xmlns="http://schemas.microsoft.com/office/spreadsheetml/2009/9/main" objectType="Drop" dropLines="10" dropStyle="combo" dx="16" fmlaLink="Лист1!$A$25" fmlaRange="Лист1!$D$26:$D$30" noThreeD="1" val="0"/>
</file>

<file path=xl/ctrlProps/ctrlProp7.xml><?xml version="1.0" encoding="utf-8"?>
<formControlPr xmlns="http://schemas.microsoft.com/office/spreadsheetml/2009/9/main" objectType="Drop" dropLines="10" dropStyle="combo" dx="16" fmlaLink="Лист1!$A$50" fmlaRange="Лист1!$D$51:$D$52" noThreeD="1" val="0"/>
</file>

<file path=xl/ctrlProps/ctrlProp8.xml><?xml version="1.0" encoding="utf-8"?>
<formControlPr xmlns="http://schemas.microsoft.com/office/spreadsheetml/2009/9/main" objectType="Drop" dropLines="10" dropStyle="combo" dx="16" fmlaLink="Лист1!$A$76" fmlaRange="Лист1!$D$77:$D$79" noThreeD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6.emf"/><Relationship Id="rId1" Type="http://schemas.openxmlformats.org/officeDocument/2006/relationships/image" Target="../media/image1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28575</xdr:rowOff>
        </xdr:from>
        <xdr:to>
          <xdr:col>3</xdr:col>
          <xdr:colOff>1981200</xdr:colOff>
          <xdr:row>6</xdr:row>
          <xdr:rowOff>295275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19050</xdr:rowOff>
        </xdr:from>
        <xdr:to>
          <xdr:col>3</xdr:col>
          <xdr:colOff>1971675</xdr:colOff>
          <xdr:row>7</xdr:row>
          <xdr:rowOff>276225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28575</xdr:rowOff>
        </xdr:from>
        <xdr:to>
          <xdr:col>3</xdr:col>
          <xdr:colOff>1971675</xdr:colOff>
          <xdr:row>10</xdr:row>
          <xdr:rowOff>285750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38100</xdr:rowOff>
        </xdr:from>
        <xdr:to>
          <xdr:col>5</xdr:col>
          <xdr:colOff>1524000</xdr:colOff>
          <xdr:row>6</xdr:row>
          <xdr:rowOff>295275</xdr:rowOff>
        </xdr:to>
        <xdr:sp macro="" textlink="">
          <xdr:nvSpPr>
            <xdr:cNvPr id="2093" name="TextBox7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28575</xdr:rowOff>
        </xdr:from>
        <xdr:to>
          <xdr:col>5</xdr:col>
          <xdr:colOff>1524000</xdr:colOff>
          <xdr:row>7</xdr:row>
          <xdr:rowOff>285750</xdr:rowOff>
        </xdr:to>
        <xdr:sp macro="" textlink="">
          <xdr:nvSpPr>
            <xdr:cNvPr id="2094" name="TextBox8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1524000</xdr:colOff>
          <xdr:row>10</xdr:row>
          <xdr:rowOff>285750</xdr:rowOff>
        </xdr:to>
        <xdr:sp macro="" textlink="">
          <xdr:nvSpPr>
            <xdr:cNvPr id="2097" name="TextBox11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9525</xdr:rowOff>
        </xdr:from>
        <xdr:to>
          <xdr:col>5</xdr:col>
          <xdr:colOff>1533525</xdr:colOff>
          <xdr:row>13</xdr:row>
          <xdr:rowOff>790575</xdr:rowOff>
        </xdr:to>
        <xdr:sp macro="" textlink="">
          <xdr:nvSpPr>
            <xdr:cNvPr id="2098" name="TextBox12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15</xdr:row>
          <xdr:rowOff>57150</xdr:rowOff>
        </xdr:from>
        <xdr:to>
          <xdr:col>2</xdr:col>
          <xdr:colOff>2486025</xdr:colOff>
          <xdr:row>15</xdr:row>
          <xdr:rowOff>314325</xdr:rowOff>
        </xdr:to>
        <xdr:sp macro="" textlink="">
          <xdr:nvSpPr>
            <xdr:cNvPr id="2099" name="TextBox13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1876425</xdr:colOff>
          <xdr:row>18</xdr:row>
          <xdr:rowOff>38100</xdr:rowOff>
        </xdr:from>
        <xdr:to>
          <xdr:col>5</xdr:col>
          <xdr:colOff>1533525</xdr:colOff>
          <xdr:row>18</xdr:row>
          <xdr:rowOff>295275</xdr:rowOff>
        </xdr:to>
        <xdr:sp macro="" textlink="">
          <xdr:nvSpPr>
            <xdr:cNvPr id="2100" name="TextBox14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19</xdr:row>
          <xdr:rowOff>38100</xdr:rowOff>
        </xdr:from>
        <xdr:to>
          <xdr:col>5</xdr:col>
          <xdr:colOff>1524000</xdr:colOff>
          <xdr:row>19</xdr:row>
          <xdr:rowOff>295275</xdr:rowOff>
        </xdr:to>
        <xdr:sp macro="" textlink="">
          <xdr:nvSpPr>
            <xdr:cNvPr id="2101" name="TextBox15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20</xdr:row>
          <xdr:rowOff>38100</xdr:rowOff>
        </xdr:from>
        <xdr:to>
          <xdr:col>5</xdr:col>
          <xdr:colOff>1524000</xdr:colOff>
          <xdr:row>20</xdr:row>
          <xdr:rowOff>295275</xdr:rowOff>
        </xdr:to>
        <xdr:sp macro="" textlink="">
          <xdr:nvSpPr>
            <xdr:cNvPr id="2102" name="TextBox16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21</xdr:row>
          <xdr:rowOff>38100</xdr:rowOff>
        </xdr:from>
        <xdr:to>
          <xdr:col>5</xdr:col>
          <xdr:colOff>1524000</xdr:colOff>
          <xdr:row>21</xdr:row>
          <xdr:rowOff>295275</xdr:rowOff>
        </xdr:to>
        <xdr:sp macro="" textlink="">
          <xdr:nvSpPr>
            <xdr:cNvPr id="2103" name="TextBox17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3</xdr:col>
          <xdr:colOff>1981200</xdr:colOff>
          <xdr:row>8</xdr:row>
          <xdr:rowOff>295275</xdr:rowOff>
        </xdr:to>
        <xdr:sp macro="" textlink="">
          <xdr:nvSpPr>
            <xdr:cNvPr id="2152" name="Drop Dow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</xdr:row>
          <xdr:rowOff>28575</xdr:rowOff>
        </xdr:from>
        <xdr:to>
          <xdr:col>3</xdr:col>
          <xdr:colOff>1981200</xdr:colOff>
          <xdr:row>2</xdr:row>
          <xdr:rowOff>295275</xdr:rowOff>
        </xdr:to>
        <xdr:sp macro="" textlink="">
          <xdr:nvSpPr>
            <xdr:cNvPr id="2153" name="Drop Down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</xdr:row>
          <xdr:rowOff>38100</xdr:rowOff>
        </xdr:from>
        <xdr:to>
          <xdr:col>5</xdr:col>
          <xdr:colOff>1524000</xdr:colOff>
          <xdr:row>2</xdr:row>
          <xdr:rowOff>295275</xdr:rowOff>
        </xdr:to>
        <xdr:sp macro="" textlink="">
          <xdr:nvSpPr>
            <xdr:cNvPr id="2154" name="TextBox1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28575</xdr:rowOff>
        </xdr:from>
        <xdr:to>
          <xdr:col>3</xdr:col>
          <xdr:colOff>1981200</xdr:colOff>
          <xdr:row>3</xdr:row>
          <xdr:rowOff>295275</xdr:rowOff>
        </xdr:to>
        <xdr:sp macro="" textlink="">
          <xdr:nvSpPr>
            <xdr:cNvPr id="2155" name="Drop Down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28575</xdr:rowOff>
        </xdr:from>
        <xdr:to>
          <xdr:col>3</xdr:col>
          <xdr:colOff>1981200</xdr:colOff>
          <xdr:row>5</xdr:row>
          <xdr:rowOff>295275</xdr:rowOff>
        </xdr:to>
        <xdr:sp macro="" textlink="">
          <xdr:nvSpPr>
            <xdr:cNvPr id="2159" name="Drop Dow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28575</xdr:rowOff>
        </xdr:from>
        <xdr:to>
          <xdr:col>3</xdr:col>
          <xdr:colOff>1981200</xdr:colOff>
          <xdr:row>9</xdr:row>
          <xdr:rowOff>295275</xdr:rowOff>
        </xdr:to>
        <xdr:sp macro="" textlink="">
          <xdr:nvSpPr>
            <xdr:cNvPr id="2160" name="Drop Down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2</xdr:row>
      <xdr:rowOff>47625</xdr:rowOff>
    </xdr:from>
    <xdr:to>
      <xdr:col>2</xdr:col>
      <xdr:colOff>1501410</xdr:colOff>
      <xdr:row>2</xdr:row>
      <xdr:rowOff>3905250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95375" y="533400"/>
          <a:ext cx="2730135" cy="3857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Projects/A8x5/Doc/A835%20&#1058;&#1077;&#1088;&#1084;&#1086;&#1084;&#1072;&#1085;&#1086;&#1084;&#1077;&#1090;&#1088;.&#1054;&#1087;&#1088;&#1086;&#1089;&#1085;&#1099;&#1081;%20&#1083;&#1080;&#1089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4;&#1087;&#1077;&#1088;&#1084;&#1077;&#1090;&#1088;%20&#1073;&#1077;&#1089;&#1082;&#1086;&#1085;&#1090;&#1072;&#1082;&#1090;&#1085;&#1099;&#1081;.&#1054;&#1087;&#1088;&#1086;&#1089;&#1085;&#1099;&#1081;%20&#1083;&#1080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осный лист термоманометр"/>
      <sheetName val="Лист1"/>
      <sheetName val="Справка"/>
    </sheetNames>
    <sheetDataSet>
      <sheetData sheetId="0">
        <row r="4">
          <cell r="L4">
            <v>0.6</v>
          </cell>
        </row>
        <row r="5">
          <cell r="L5">
            <v>1</v>
          </cell>
        </row>
        <row r="6">
          <cell r="L6">
            <v>1.6</v>
          </cell>
        </row>
        <row r="7">
          <cell r="L7">
            <v>2.5</v>
          </cell>
        </row>
        <row r="8">
          <cell r="L8">
            <v>4</v>
          </cell>
        </row>
        <row r="9">
          <cell r="L9">
            <v>6</v>
          </cell>
        </row>
        <row r="10">
          <cell r="L10">
            <v>10</v>
          </cell>
        </row>
        <row r="11">
          <cell r="L11">
            <v>16</v>
          </cell>
        </row>
        <row r="12">
          <cell r="L12">
            <v>25</v>
          </cell>
        </row>
        <row r="13">
          <cell r="L13">
            <v>40</v>
          </cell>
        </row>
        <row r="14">
          <cell r="L14">
            <v>60</v>
          </cell>
        </row>
        <row r="15">
          <cell r="L15" t="str">
            <v>другое</v>
          </cell>
        </row>
        <row r="17">
          <cell r="L17">
            <v>0.15</v>
          </cell>
        </row>
        <row r="18">
          <cell r="L18">
            <v>0.25</v>
          </cell>
        </row>
        <row r="19">
          <cell r="L19">
            <v>0.5</v>
          </cell>
        </row>
        <row r="20">
          <cell r="L20">
            <v>1</v>
          </cell>
        </row>
        <row r="21">
          <cell r="L21">
            <v>1.5</v>
          </cell>
        </row>
        <row r="22">
          <cell r="L22" t="str">
            <v>другое</v>
          </cell>
        </row>
        <row r="24">
          <cell r="I24">
            <v>1</v>
          </cell>
        </row>
        <row r="25">
          <cell r="L25" t="str">
            <v>корпус датчика</v>
          </cell>
        </row>
        <row r="26">
          <cell r="L26" t="str">
            <v>встроенный погружной термощуп (жидкость или газ)</v>
          </cell>
        </row>
        <row r="27">
          <cell r="L27" t="str">
            <v>выносной погружной термощуп (жидкость или газ)</v>
          </cell>
        </row>
        <row r="36">
          <cell r="L36">
            <v>0.5</v>
          </cell>
          <cell r="M36">
            <v>0.5</v>
          </cell>
          <cell r="N36">
            <v>2</v>
          </cell>
        </row>
        <row r="37">
          <cell r="L37">
            <v>1</v>
          </cell>
          <cell r="M37">
            <v>1</v>
          </cell>
          <cell r="N37">
            <v>1</v>
          </cell>
        </row>
        <row r="38">
          <cell r="L38">
            <v>2</v>
          </cell>
          <cell r="M38">
            <v>2</v>
          </cell>
          <cell r="N38" t="str">
            <v>0.5</v>
          </cell>
        </row>
        <row r="40">
          <cell r="M40">
            <v>46</v>
          </cell>
          <cell r="N40">
            <v>46</v>
          </cell>
        </row>
        <row r="41">
          <cell r="M41">
            <v>64</v>
          </cell>
          <cell r="N41">
            <v>64</v>
          </cell>
        </row>
        <row r="42">
          <cell r="M42">
            <v>100</v>
          </cell>
          <cell r="N42">
            <v>100</v>
          </cell>
        </row>
        <row r="43">
          <cell r="M43" t="str">
            <v>другая</v>
          </cell>
          <cell r="N43" t="str">
            <v>другая</v>
          </cell>
        </row>
        <row r="45">
          <cell r="M45">
            <v>5</v>
          </cell>
          <cell r="N45">
            <v>5</v>
          </cell>
        </row>
        <row r="46">
          <cell r="M46">
            <v>6</v>
          </cell>
          <cell r="N46">
            <v>6</v>
          </cell>
        </row>
        <row r="47">
          <cell r="M47">
            <v>8</v>
          </cell>
          <cell r="N47">
            <v>8</v>
          </cell>
        </row>
        <row r="48">
          <cell r="M48">
            <v>10</v>
          </cell>
          <cell r="N48">
            <v>10</v>
          </cell>
        </row>
        <row r="49">
          <cell r="M49" t="str">
            <v>другой</v>
          </cell>
          <cell r="N49" t="str">
            <v>другой</v>
          </cell>
        </row>
        <row r="51">
          <cell r="N51" t="str">
            <v>штуцер подвижный</v>
          </cell>
        </row>
        <row r="52">
          <cell r="N52" t="str">
            <v>штуцер приварной</v>
          </cell>
        </row>
        <row r="53">
          <cell r="N53" t="str">
            <v>штуцер подпружиненный</v>
          </cell>
        </row>
        <row r="54">
          <cell r="N54" t="str">
            <v>фланец</v>
          </cell>
        </row>
        <row r="55">
          <cell r="N55" t="str">
            <v>другой</v>
          </cell>
        </row>
        <row r="57">
          <cell r="N57" t="str">
            <v>бескорпусной с выводами</v>
          </cell>
        </row>
        <row r="58">
          <cell r="N58" t="str">
            <v>коммутационная (клеммная) головка</v>
          </cell>
        </row>
        <row r="59">
          <cell r="N59" t="str">
            <v>другой</v>
          </cell>
        </row>
        <row r="61">
          <cell r="N61">
            <v>1</v>
          </cell>
        </row>
        <row r="62">
          <cell r="N62">
            <v>1.5</v>
          </cell>
        </row>
        <row r="63">
          <cell r="N63">
            <v>2</v>
          </cell>
        </row>
        <row r="64">
          <cell r="N64">
            <v>2.5</v>
          </cell>
        </row>
        <row r="65">
          <cell r="N65">
            <v>3</v>
          </cell>
        </row>
        <row r="66">
          <cell r="N66">
            <v>4</v>
          </cell>
        </row>
        <row r="67">
          <cell r="N67">
            <v>5</v>
          </cell>
        </row>
        <row r="68">
          <cell r="N68">
            <v>7</v>
          </cell>
        </row>
        <row r="69">
          <cell r="N69">
            <v>10</v>
          </cell>
        </row>
        <row r="71">
          <cell r="N71" t="str">
            <v>без дополнительной защиты</v>
          </cell>
        </row>
        <row r="72">
          <cell r="N72" t="str">
            <v>труба гофрированная полимерная</v>
          </cell>
        </row>
        <row r="73">
          <cell r="N73" t="str">
            <v xml:space="preserve">другая </v>
          </cell>
        </row>
        <row r="75">
          <cell r="M75" t="str">
            <v>не требуется</v>
          </cell>
          <cell r="N75" t="str">
            <v>не требуется</v>
          </cell>
        </row>
        <row r="76">
          <cell r="M76" t="str">
            <v>М20х1.5</v>
          </cell>
          <cell r="N76" t="str">
            <v>М20х1.5</v>
          </cell>
        </row>
        <row r="77">
          <cell r="M77" t="str">
            <v>G1/2</v>
          </cell>
          <cell r="N77" t="str">
            <v>G1/2</v>
          </cell>
        </row>
        <row r="78">
          <cell r="M78" t="str">
            <v>другая</v>
          </cell>
          <cell r="N78" t="str">
            <v>другая</v>
          </cell>
        </row>
        <row r="80">
          <cell r="L80" t="str">
            <v>LoRaWAN</v>
          </cell>
        </row>
        <row r="81">
          <cell r="L81" t="str">
            <v>нет</v>
          </cell>
        </row>
        <row r="87">
          <cell r="L87" t="str">
            <v>обычное</v>
          </cell>
        </row>
        <row r="88">
          <cell r="L88" t="str">
            <v>коррозионно-стойкое</v>
          </cell>
        </row>
        <row r="90">
          <cell r="L90" t="str">
            <v>М20х1.5</v>
          </cell>
        </row>
        <row r="91">
          <cell r="L91" t="str">
            <v>G1/2</v>
          </cell>
        </row>
        <row r="92">
          <cell r="L92" t="str">
            <v>другая</v>
          </cell>
        </row>
        <row r="94">
          <cell r="L94" t="str">
            <v>не требуется</v>
          </cell>
        </row>
        <row r="95">
          <cell r="L95" t="str">
            <v>кронштейн Г-образный</v>
          </cell>
        </row>
        <row r="96">
          <cell r="L96" t="str">
            <v>отвод-охладитель</v>
          </cell>
        </row>
        <row r="97">
          <cell r="L97" t="str">
            <v>клапан, отвод-охладитель</v>
          </cell>
        </row>
        <row r="98">
          <cell r="L98" t="str">
            <v>блок вентильный, гильза защитная</v>
          </cell>
        </row>
        <row r="99">
          <cell r="L99" t="str">
            <v>другая</v>
          </cell>
        </row>
        <row r="101">
          <cell r="L101" t="str">
            <v>не требуется</v>
          </cell>
        </row>
        <row r="102">
          <cell r="L102" t="str">
            <v>требуется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осный лист амперметр"/>
      <sheetName val="Лист1"/>
      <sheetName val="Справка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Таблица1" displayName="Таблица1" ref="D4:F22" totalsRowShown="0" headerRowDxfId="30" dataDxfId="29">
  <autoFilter ref="D4:F22"/>
  <tableColumns count="3">
    <tableColumn id="1" name="Столбец1" dataDxfId="28">
      <calculatedColumnFormula>Таблица1[[#This Row],[Столбец2]]&amp;" "&amp;Таблица1[[#This Row],[Столбец3]]</calculatedColumnFormula>
    </tableColumn>
    <tableColumn id="2" name="Столбец2" dataDxfId="27"/>
    <tableColumn id="3" name="Столбец3" dataDxfId="2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D55:E62" totalsRowShown="0" headerRowDxfId="25" dataDxfId="24">
  <autoFilter ref="D55:E62"/>
  <tableColumns count="2">
    <tableColumn id="1" name="Столбец1" dataDxfId="23">
      <calculatedColumnFormula>OFFSET(F56,0,$A$50-1,,)</calculatedColumnFormula>
    </tableColumn>
    <tableColumn id="2" name="Столбец2" dataDxfId="22">
      <calculatedColumnFormula>OFFSET(H56,0,$A$50-1,,)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D65:E68" totalsRowShown="0" headerRowDxfId="21">
  <autoFilter ref="D65:E68"/>
  <tableColumns count="2">
    <tableColumn id="1" name="Столбец1" dataDxfId="20">
      <calculatedColumnFormula>OFFSET(F66,0,$A$50-1,,)</calculatedColumnFormula>
    </tableColumn>
    <tableColumn id="2" name="Столбец2" dataDxfId="19">
      <calculatedColumnFormula>OFFSET(H66,0,$A$50-1,,)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82:E86" totalsRowShown="0" headerRowDxfId="18" dataDxfId="17">
  <autoFilter ref="D82:E86"/>
  <tableColumns count="2">
    <tableColumn id="1" name="Столбец1" dataDxfId="16"/>
    <tableColumn id="2" name="Столбец2" dataDxfId="15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Таблица2" displayName="Таблица2" ref="D71:E73" totalsRowShown="0" headerRowDxfId="14" dataDxfId="13">
  <autoFilter ref="D71:E73"/>
  <tableColumns count="2">
    <tableColumn id="1" name="Столбец1" dataDxfId="12"/>
    <tableColumn id="2" name="Столбец2" dataDxfId="11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Таблица48" displayName="Таблица48" ref="D25:D30" totalsRowShown="0" headerRowDxfId="10" dataDxfId="9">
  <autoFilter ref="D25:D30"/>
  <tableColumns count="1">
    <tableColumn id="1" name="Столбец1" dataDxfId="8">
      <calculatedColumnFormula>OFFSET(E26,0,$A$4-1,,)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9" name="Таблица9" displayName="Таблица9" ref="D50:E52" totalsRowShown="0" headerRowDxfId="7" dataDxfId="6">
  <autoFilter ref="D50:E52"/>
  <tableColumns count="2">
    <tableColumn id="1" name="Столбец1" dataDxfId="5"/>
    <tableColumn id="2" name="Столбец2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Таблица8" displayName="Таблица8" ref="D76:E79" totalsRowShown="0" headerRowDxfId="3" dataDxfId="2">
  <autoFilter ref="D76:E79"/>
  <tableColumns count="2">
    <tableColumn id="1" name="Столбец1" dataDxfId="1"/>
    <tableColumn id="2" name="Столбец2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0.xml"/><Relationship Id="rId26" Type="http://schemas.openxmlformats.org/officeDocument/2006/relationships/ctrlProp" Target="../ctrlProps/ctrlProp7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2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trlProp" Target="../ctrlProps/ctrlProp6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ctrlProp" Target="../ctrlProps/ctrlProp5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ctrlProp" Target="../ctrlProps/ctrlProp4.xml"/><Relationship Id="rId28" Type="http://schemas.openxmlformats.org/officeDocument/2006/relationships/comments" Target="../comments1.xml"/><Relationship Id="rId10" Type="http://schemas.openxmlformats.org/officeDocument/2006/relationships/image" Target="../media/image3.emf"/><Relationship Id="rId19" Type="http://schemas.openxmlformats.org/officeDocument/2006/relationships/image" Target="../media/image6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image" Target="../media/image5.emf"/><Relationship Id="rId22" Type="http://schemas.openxmlformats.org/officeDocument/2006/relationships/ctrlProp" Target="../ctrlProps/ctrlProp3.xml"/><Relationship Id="rId27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outlinePr summaryBelow="0" summaryRight="0"/>
    <pageSetUpPr fitToPage="1"/>
  </sheetPr>
  <dimension ref="A1:G37"/>
  <sheetViews>
    <sheetView tabSelected="1" zoomScaleNormal="100" workbookViewId="0">
      <selection activeCell="C60" sqref="C60"/>
    </sheetView>
  </sheetViews>
  <sheetFormatPr defaultRowHeight="12.75" x14ac:dyDescent="0.2"/>
  <cols>
    <col min="1" max="1" width="2.85546875" customWidth="1"/>
    <col min="2" max="2" width="3.28515625" customWidth="1"/>
    <col min="3" max="3" width="48" customWidth="1"/>
    <col min="4" max="4" width="30.7109375" customWidth="1"/>
    <col min="5" max="5" width="2.5703125" customWidth="1"/>
    <col min="6" max="6" width="23.140625" customWidth="1"/>
    <col min="7" max="7" width="4.140625" style="1" customWidth="1"/>
    <col min="8" max="8" width="26.5703125" customWidth="1"/>
  </cols>
  <sheetData>
    <row r="1" spans="1:6" ht="46.5" customHeight="1" x14ac:dyDescent="0.25">
      <c r="A1" s="28"/>
      <c r="B1" s="28"/>
      <c r="C1" s="29" t="s">
        <v>84</v>
      </c>
      <c r="D1" s="30"/>
      <c r="E1" s="28"/>
      <c r="F1" s="31" t="s">
        <v>9</v>
      </c>
    </row>
    <row r="2" spans="1:6" ht="18" customHeight="1" x14ac:dyDescent="0.25">
      <c r="A2" s="28"/>
      <c r="B2" s="32"/>
      <c r="C2" s="32"/>
      <c r="D2" s="32"/>
      <c r="E2" s="32"/>
      <c r="F2" s="31"/>
    </row>
    <row r="3" spans="1:6" ht="24" customHeight="1" x14ac:dyDescent="0.25">
      <c r="A3" s="74"/>
      <c r="B3" s="81" t="s">
        <v>35</v>
      </c>
      <c r="C3" s="74"/>
      <c r="D3" s="28"/>
      <c r="E3" s="28"/>
      <c r="F3" s="68" t="s">
        <v>18</v>
      </c>
    </row>
    <row r="4" spans="1:6" ht="24" customHeight="1" x14ac:dyDescent="0.25">
      <c r="A4" s="74"/>
      <c r="B4" s="81" t="s">
        <v>85</v>
      </c>
      <c r="C4" s="74"/>
      <c r="D4" s="28"/>
      <c r="E4" s="28"/>
      <c r="F4" s="33" t="s">
        <v>18</v>
      </c>
    </row>
    <row r="5" spans="1:6" ht="29.25" customHeight="1" x14ac:dyDescent="0.25">
      <c r="A5" s="74"/>
      <c r="B5" s="81"/>
      <c r="C5" s="91" t="str">
        <f ca="1">Лист1!B33</f>
        <v>для диапазона от 0 до 1.0 мг/м3 включительно приведенная погрешность ±20%, для диапазона свыше 1.0 до 30 мг/м3 включительно относительная погрешность ±15%</v>
      </c>
      <c r="D5" s="92"/>
      <c r="E5" s="28"/>
      <c r="F5" s="33"/>
    </row>
    <row r="6" spans="1:6" ht="24" customHeight="1" x14ac:dyDescent="0.25">
      <c r="A6" s="74"/>
      <c r="B6" s="81" t="s">
        <v>36</v>
      </c>
      <c r="C6" s="74"/>
      <c r="D6" s="28"/>
      <c r="E6" s="28"/>
      <c r="F6" s="33" t="s">
        <v>18</v>
      </c>
    </row>
    <row r="7" spans="1:6" ht="25.5" customHeight="1" x14ac:dyDescent="0.25">
      <c r="A7" s="74"/>
      <c r="B7" s="81" t="str">
        <f>IF(Лист1!A50=1,"Длина кабеля, м","")</f>
        <v>Длина кабеля, м</v>
      </c>
      <c r="C7" s="74"/>
      <c r="D7" s="32"/>
      <c r="E7" s="32"/>
      <c r="F7" s="67" t="s">
        <v>18</v>
      </c>
    </row>
    <row r="8" spans="1:6" ht="25.5" customHeight="1" x14ac:dyDescent="0.25">
      <c r="A8" s="74"/>
      <c r="B8" s="81" t="str">
        <f>IF(Лист1!A50=1,"Защита кабеля","")</f>
        <v>Защита кабеля</v>
      </c>
      <c r="C8" s="74"/>
      <c r="D8" s="32"/>
      <c r="E8" s="32"/>
      <c r="F8" s="67" t="s">
        <v>18</v>
      </c>
    </row>
    <row r="9" spans="1:6" ht="27" customHeight="1" x14ac:dyDescent="0.25">
      <c r="A9" s="74"/>
      <c r="B9" s="81" t="s">
        <v>30</v>
      </c>
      <c r="C9" s="74"/>
      <c r="D9" s="32"/>
      <c r="E9" s="28"/>
      <c r="F9" s="33"/>
    </row>
    <row r="10" spans="1:6" ht="27" customHeight="1" x14ac:dyDescent="0.25">
      <c r="A10" s="74"/>
      <c r="B10" s="81" t="s">
        <v>95</v>
      </c>
      <c r="C10" s="74"/>
      <c r="D10" s="32"/>
      <c r="E10" s="28"/>
      <c r="F10" s="33"/>
    </row>
    <row r="11" spans="1:6" ht="25.5" customHeight="1" x14ac:dyDescent="0.3">
      <c r="A11" s="82" t="s">
        <v>103</v>
      </c>
      <c r="B11" s="75" t="s">
        <v>98</v>
      </c>
      <c r="C11" s="75"/>
      <c r="D11" s="32"/>
      <c r="E11" s="32"/>
      <c r="F11" s="67" t="s">
        <v>18</v>
      </c>
    </row>
    <row r="12" spans="1:6" ht="15.75" x14ac:dyDescent="0.25">
      <c r="A12" s="74"/>
      <c r="B12" s="74"/>
      <c r="C12" s="75"/>
      <c r="D12" s="28"/>
      <c r="E12" s="28"/>
      <c r="F12" s="33"/>
    </row>
    <row r="13" spans="1:6" ht="6" customHeight="1" x14ac:dyDescent="0.2">
      <c r="A13" s="74"/>
      <c r="B13" s="74"/>
      <c r="C13" s="74"/>
      <c r="D13" s="28"/>
      <c r="E13" s="28"/>
      <c r="F13" s="33"/>
    </row>
    <row r="14" spans="1:6" ht="64.5" customHeight="1" x14ac:dyDescent="0.25">
      <c r="A14" s="74"/>
      <c r="B14" s="80" t="s">
        <v>8</v>
      </c>
      <c r="C14" s="75"/>
      <c r="D14" s="67" t="s">
        <v>18</v>
      </c>
      <c r="E14" s="32"/>
      <c r="F14" s="34"/>
    </row>
    <row r="15" spans="1:6" ht="15.75" x14ac:dyDescent="0.25">
      <c r="A15" s="74"/>
      <c r="B15" s="75"/>
      <c r="C15" s="75"/>
      <c r="D15" s="32"/>
      <c r="E15" s="32"/>
      <c r="F15" s="32"/>
    </row>
    <row r="16" spans="1:6" ht="25.5" customHeight="1" x14ac:dyDescent="0.25">
      <c r="A16" s="74"/>
      <c r="B16" s="75" t="s">
        <v>7</v>
      </c>
      <c r="C16" s="75"/>
      <c r="D16" s="67" t="s">
        <v>18</v>
      </c>
      <c r="E16" s="69"/>
      <c r="F16" s="69"/>
    </row>
    <row r="17" spans="1:6" x14ac:dyDescent="0.2">
      <c r="A17" s="74"/>
      <c r="B17" s="74"/>
      <c r="C17" s="74"/>
      <c r="D17" s="33"/>
      <c r="E17" s="28"/>
      <c r="F17" s="28"/>
    </row>
    <row r="18" spans="1:6" ht="15.75" x14ac:dyDescent="0.25">
      <c r="A18" s="74"/>
      <c r="B18" s="75" t="s">
        <v>0</v>
      </c>
      <c r="C18" s="75"/>
      <c r="D18" s="33"/>
      <c r="E18" s="28"/>
      <c r="F18" s="28"/>
    </row>
    <row r="19" spans="1:6" ht="24.95" customHeight="1" x14ac:dyDescent="0.25">
      <c r="A19" s="74"/>
      <c r="B19" s="75"/>
      <c r="C19" s="75" t="s">
        <v>1</v>
      </c>
      <c r="D19" s="70" t="s">
        <v>18</v>
      </c>
      <c r="E19" s="71"/>
      <c r="F19" s="72"/>
    </row>
    <row r="20" spans="1:6" ht="24.95" customHeight="1" x14ac:dyDescent="0.25">
      <c r="A20" s="74"/>
      <c r="B20" s="75"/>
      <c r="C20" s="75" t="s">
        <v>2</v>
      </c>
      <c r="D20" s="70" t="s">
        <v>18</v>
      </c>
      <c r="E20" s="71"/>
      <c r="F20" s="72"/>
    </row>
    <row r="21" spans="1:6" ht="24.95" customHeight="1" x14ac:dyDescent="0.25">
      <c r="A21" s="74"/>
      <c r="B21" s="75"/>
      <c r="C21" s="75" t="s">
        <v>3</v>
      </c>
      <c r="D21" s="70" t="s">
        <v>18</v>
      </c>
      <c r="E21" s="71"/>
      <c r="F21" s="72"/>
    </row>
    <row r="22" spans="1:6" ht="24.95" customHeight="1" x14ac:dyDescent="0.25">
      <c r="A22" s="74"/>
      <c r="B22" s="75"/>
      <c r="C22" s="75" t="s">
        <v>4</v>
      </c>
      <c r="D22" s="70" t="s">
        <v>18</v>
      </c>
      <c r="E22" s="71"/>
      <c r="F22" s="72"/>
    </row>
    <row r="23" spans="1:6" ht="16.5" customHeight="1" x14ac:dyDescent="0.2">
      <c r="A23" s="83"/>
      <c r="B23" s="83"/>
      <c r="C23" s="83"/>
      <c r="D23" s="83"/>
      <c r="E23" s="36"/>
      <c r="F23" s="28"/>
    </row>
    <row r="24" spans="1:6" ht="15.75" x14ac:dyDescent="0.25">
      <c r="A24" s="76"/>
      <c r="B24" s="77" t="s">
        <v>10</v>
      </c>
      <c r="C24" s="77"/>
      <c r="D24" s="37"/>
      <c r="E24" s="37"/>
      <c r="F24" s="35"/>
    </row>
    <row r="25" spans="1:6" ht="15.75" x14ac:dyDescent="0.25">
      <c r="A25" s="76"/>
      <c r="B25" s="77"/>
      <c r="C25" s="95" t="str">
        <f ca="1">Лист1!A89</f>
        <v>Газоанализатор "Автон" (NO2, 0..30 мг/м3, 15%, 1м, LoRa)</v>
      </c>
      <c r="D25" s="95"/>
      <c r="E25" s="37"/>
      <c r="F25" s="35"/>
    </row>
    <row r="26" spans="1:6" ht="17.25" customHeight="1" x14ac:dyDescent="0.25">
      <c r="A26" s="76"/>
      <c r="B26" s="77" t="s">
        <v>34</v>
      </c>
      <c r="C26" s="78"/>
      <c r="D26" s="39"/>
      <c r="E26" s="37"/>
      <c r="F26" s="35"/>
    </row>
    <row r="27" spans="1:6" ht="17.25" customHeight="1" x14ac:dyDescent="0.25">
      <c r="A27" s="76"/>
      <c r="B27" s="84"/>
      <c r="C27" s="96"/>
      <c r="D27" s="97"/>
      <c r="E27" s="38"/>
      <c r="F27" s="35"/>
    </row>
    <row r="28" spans="1:6" ht="15.75" x14ac:dyDescent="0.25">
      <c r="A28" s="76"/>
      <c r="B28" s="84"/>
      <c r="C28" s="96"/>
      <c r="D28" s="97"/>
      <c r="E28" s="38"/>
      <c r="F28" s="35"/>
    </row>
    <row r="29" spans="1:6" ht="15.75" x14ac:dyDescent="0.25">
      <c r="A29" s="76"/>
      <c r="B29" s="77" t="s">
        <v>8</v>
      </c>
      <c r="C29" s="79"/>
      <c r="D29" s="40"/>
      <c r="E29" s="37"/>
      <c r="F29" s="35"/>
    </row>
    <row r="30" spans="1:6" ht="15.75" x14ac:dyDescent="0.25">
      <c r="A30" s="76"/>
      <c r="B30" s="84"/>
      <c r="C30" s="98" t="str">
        <f ca="1">Лист1!C26</f>
        <v/>
      </c>
      <c r="D30" s="99"/>
      <c r="E30" s="38"/>
      <c r="F30" s="35"/>
    </row>
    <row r="31" spans="1:6" ht="89.25" customHeight="1" x14ac:dyDescent="0.2">
      <c r="A31" s="76"/>
      <c r="B31" s="85"/>
      <c r="C31" s="93" t="str">
        <f>D14</f>
        <v/>
      </c>
      <c r="D31" s="94"/>
      <c r="E31" s="38"/>
      <c r="F31" s="35"/>
    </row>
    <row r="32" spans="1:6" ht="9" customHeight="1" x14ac:dyDescent="0.2">
      <c r="A32" s="39"/>
      <c r="B32" s="39"/>
      <c r="C32" s="40"/>
      <c r="D32" s="40"/>
      <c r="E32" s="39"/>
      <c r="F32" s="41"/>
    </row>
    <row r="33" spans="1:6" x14ac:dyDescent="0.2">
      <c r="A33" s="28"/>
      <c r="B33" s="28"/>
      <c r="C33" s="28"/>
      <c r="D33" s="28"/>
      <c r="E33" s="28"/>
      <c r="F33" s="28"/>
    </row>
    <row r="34" spans="1:6" x14ac:dyDescent="0.2">
      <c r="A34" s="90"/>
      <c r="B34" s="90"/>
      <c r="C34" s="90"/>
      <c r="D34" s="90"/>
      <c r="E34" s="90"/>
      <c r="F34" s="73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</sheetData>
  <sheetProtection sheet="1" objects="1" scenarios="1"/>
  <mergeCells count="7">
    <mergeCell ref="A34:E34"/>
    <mergeCell ref="C5:D5"/>
    <mergeCell ref="C31:D31"/>
    <mergeCell ref="C25:D25"/>
    <mergeCell ref="C28:D28"/>
    <mergeCell ref="C27:D27"/>
    <mergeCell ref="C30:D30"/>
  </mergeCells>
  <hyperlinks>
    <hyperlink ref="A11" location="Справка!A1" display="?"/>
  </hyperlinks>
  <pageMargins left="0.6692913385826772" right="0.15748031496062992" top="0.35433070866141736" bottom="0.27559055118110237" header="0.19685039370078741" footer="0.23622047244094491"/>
  <pageSetup paperSize="9" scale="87" orientation="portrait" r:id="rId1"/>
  <headerFooter>
    <oddHeader>&amp;RПоследняя дата редактирования: 19.03.2024</oddHeader>
  </headerFooter>
  <rowBreaks count="1" manualBreakCount="1">
    <brk id="15" max="5" man="1"/>
  </rowBreaks>
  <drawing r:id="rId2"/>
  <legacyDrawing r:id="rId3"/>
  <controls>
    <mc:AlternateContent xmlns:mc="http://schemas.openxmlformats.org/markup-compatibility/2006">
      <mc:Choice Requires="x14">
        <control shapeId="2154" r:id="rId4" name="TextBox1">
          <controlPr defaultSize="0" autoLine="0" linkedCell="F3" r:id="rId5">
            <anchor moveWithCells="1">
              <from>
                <xdr:col>5</xdr:col>
                <xdr:colOff>19050</xdr:colOff>
                <xdr:row>2</xdr:row>
                <xdr:rowOff>38100</xdr:rowOff>
              </from>
              <to>
                <xdr:col>5</xdr:col>
                <xdr:colOff>1524000</xdr:colOff>
                <xdr:row>2</xdr:row>
                <xdr:rowOff>295275</xdr:rowOff>
              </to>
            </anchor>
          </controlPr>
        </control>
      </mc:Choice>
      <mc:Fallback>
        <control shapeId="2154" r:id="rId4" name="TextBox1"/>
      </mc:Fallback>
    </mc:AlternateContent>
    <mc:AlternateContent xmlns:mc="http://schemas.openxmlformats.org/markup-compatibility/2006">
      <mc:Choice Requires="x14">
        <control shapeId="2103" r:id="rId6" name="TextBox17">
          <controlPr defaultSize="0" autoLine="0" linkedCell="D22" r:id="rId7">
            <anchor moveWithCells="1">
              <from>
                <xdr:col>2</xdr:col>
                <xdr:colOff>1219200</xdr:colOff>
                <xdr:row>21</xdr:row>
                <xdr:rowOff>38100</xdr:rowOff>
              </from>
              <to>
                <xdr:col>5</xdr:col>
                <xdr:colOff>1524000</xdr:colOff>
                <xdr:row>21</xdr:row>
                <xdr:rowOff>295275</xdr:rowOff>
              </to>
            </anchor>
          </controlPr>
        </control>
      </mc:Choice>
      <mc:Fallback>
        <control shapeId="2103" r:id="rId6" name="TextBox17"/>
      </mc:Fallback>
    </mc:AlternateContent>
    <mc:AlternateContent xmlns:mc="http://schemas.openxmlformats.org/markup-compatibility/2006">
      <mc:Choice Requires="x14">
        <control shapeId="2102" r:id="rId8" name="TextBox16">
          <controlPr defaultSize="0" autoLine="0" linkedCell="D21" r:id="rId7">
            <anchor moveWithCells="1">
              <from>
                <xdr:col>2</xdr:col>
                <xdr:colOff>1219200</xdr:colOff>
                <xdr:row>20</xdr:row>
                <xdr:rowOff>38100</xdr:rowOff>
              </from>
              <to>
                <xdr:col>5</xdr:col>
                <xdr:colOff>1524000</xdr:colOff>
                <xdr:row>20</xdr:row>
                <xdr:rowOff>295275</xdr:rowOff>
              </to>
            </anchor>
          </controlPr>
        </control>
      </mc:Choice>
      <mc:Fallback>
        <control shapeId="2102" r:id="rId8" name="TextBox16"/>
      </mc:Fallback>
    </mc:AlternateContent>
    <mc:AlternateContent xmlns:mc="http://schemas.openxmlformats.org/markup-compatibility/2006">
      <mc:Choice Requires="x14">
        <control shapeId="2101" r:id="rId9" name="TextBox15">
          <controlPr defaultSize="0" autoLine="0" linkedCell="D20" r:id="rId10">
            <anchor moveWithCells="1">
              <from>
                <xdr:col>2</xdr:col>
                <xdr:colOff>857250</xdr:colOff>
                <xdr:row>19</xdr:row>
                <xdr:rowOff>38100</xdr:rowOff>
              </from>
              <to>
                <xdr:col>5</xdr:col>
                <xdr:colOff>1524000</xdr:colOff>
                <xdr:row>19</xdr:row>
                <xdr:rowOff>295275</xdr:rowOff>
              </to>
            </anchor>
          </controlPr>
        </control>
      </mc:Choice>
      <mc:Fallback>
        <control shapeId="2101" r:id="rId9" name="TextBox15"/>
      </mc:Fallback>
    </mc:AlternateContent>
    <mc:AlternateContent xmlns:mc="http://schemas.openxmlformats.org/markup-compatibility/2006">
      <mc:Choice Requires="x14">
        <control shapeId="2100" r:id="rId11" name="TextBox14">
          <controlPr defaultSize="0" autoLine="0" linkedCell="D19" r:id="rId12">
            <anchor moveWithCells="1">
              <from>
                <xdr:col>2</xdr:col>
                <xdr:colOff>1876425</xdr:colOff>
                <xdr:row>18</xdr:row>
                <xdr:rowOff>38100</xdr:rowOff>
              </from>
              <to>
                <xdr:col>5</xdr:col>
                <xdr:colOff>1533525</xdr:colOff>
                <xdr:row>18</xdr:row>
                <xdr:rowOff>295275</xdr:rowOff>
              </to>
            </anchor>
          </controlPr>
        </control>
      </mc:Choice>
      <mc:Fallback>
        <control shapeId="2100" r:id="rId11" name="TextBox14"/>
      </mc:Fallback>
    </mc:AlternateContent>
    <mc:AlternateContent xmlns:mc="http://schemas.openxmlformats.org/markup-compatibility/2006">
      <mc:Choice Requires="x14">
        <control shapeId="2099" r:id="rId13" name="TextBox13">
          <controlPr defaultSize="0" autoLine="0" linkedCell="D16" r:id="rId14">
            <anchor moveWithCells="1">
              <from>
                <xdr:col>2</xdr:col>
                <xdr:colOff>1057275</xdr:colOff>
                <xdr:row>15</xdr:row>
                <xdr:rowOff>57150</xdr:rowOff>
              </from>
              <to>
                <xdr:col>2</xdr:col>
                <xdr:colOff>2486025</xdr:colOff>
                <xdr:row>15</xdr:row>
                <xdr:rowOff>314325</xdr:rowOff>
              </to>
            </anchor>
          </controlPr>
        </control>
      </mc:Choice>
      <mc:Fallback>
        <control shapeId="2099" r:id="rId13" name="TextBox13"/>
      </mc:Fallback>
    </mc:AlternateContent>
    <mc:AlternateContent xmlns:mc="http://schemas.openxmlformats.org/markup-compatibility/2006">
      <mc:Choice Requires="x14">
        <control shapeId="2093" r:id="rId15" name="TextBox7">
          <controlPr defaultSize="0" autoLine="0" linkedCell="F7" r:id="rId5">
            <anchor moveWithCells="1">
              <from>
                <xdr:col>5</xdr:col>
                <xdr:colOff>19050</xdr:colOff>
                <xdr:row>6</xdr:row>
                <xdr:rowOff>38100</xdr:rowOff>
              </from>
              <to>
                <xdr:col>5</xdr:col>
                <xdr:colOff>1524000</xdr:colOff>
                <xdr:row>6</xdr:row>
                <xdr:rowOff>295275</xdr:rowOff>
              </to>
            </anchor>
          </controlPr>
        </control>
      </mc:Choice>
      <mc:Fallback>
        <control shapeId="2093" r:id="rId15" name="TextBox7"/>
      </mc:Fallback>
    </mc:AlternateContent>
    <mc:AlternateContent xmlns:mc="http://schemas.openxmlformats.org/markup-compatibility/2006">
      <mc:Choice Requires="x14">
        <control shapeId="2094" r:id="rId16" name="TextBox8">
          <controlPr defaultSize="0" autoLine="0" linkedCell="F8" r:id="rId5">
            <anchor moveWithCells="1">
              <from>
                <xdr:col>5</xdr:col>
                <xdr:colOff>19050</xdr:colOff>
                <xdr:row>7</xdr:row>
                <xdr:rowOff>28575</xdr:rowOff>
              </from>
              <to>
                <xdr:col>5</xdr:col>
                <xdr:colOff>1524000</xdr:colOff>
                <xdr:row>7</xdr:row>
                <xdr:rowOff>285750</xdr:rowOff>
              </to>
            </anchor>
          </controlPr>
        </control>
      </mc:Choice>
      <mc:Fallback>
        <control shapeId="2094" r:id="rId16" name="TextBox8"/>
      </mc:Fallback>
    </mc:AlternateContent>
    <mc:AlternateContent xmlns:mc="http://schemas.openxmlformats.org/markup-compatibility/2006">
      <mc:Choice Requires="x14">
        <control shapeId="2097" r:id="rId17" name="TextBox11">
          <controlPr defaultSize="0" autoLine="0" linkedCell="F11" r:id="rId5">
            <anchor moveWithCells="1">
              <from>
                <xdr:col>5</xdr:col>
                <xdr:colOff>19050</xdr:colOff>
                <xdr:row>10</xdr:row>
                <xdr:rowOff>28575</xdr:rowOff>
              </from>
              <to>
                <xdr:col>5</xdr:col>
                <xdr:colOff>1524000</xdr:colOff>
                <xdr:row>10</xdr:row>
                <xdr:rowOff>285750</xdr:rowOff>
              </to>
            </anchor>
          </controlPr>
        </control>
      </mc:Choice>
      <mc:Fallback>
        <control shapeId="2097" r:id="rId17" name="TextBox11"/>
      </mc:Fallback>
    </mc:AlternateContent>
    <mc:AlternateContent xmlns:mc="http://schemas.openxmlformats.org/markup-compatibility/2006">
      <mc:Choice Requires="x14">
        <control shapeId="2098" r:id="rId18" name="TextBox12">
          <controlPr defaultSize="0" autoLine="0" linkedCell="D14" r:id="rId19">
            <anchor moveWithCells="1">
              <from>
                <xdr:col>3</xdr:col>
                <xdr:colOff>19050</xdr:colOff>
                <xdr:row>13</xdr:row>
                <xdr:rowOff>9525</xdr:rowOff>
              </from>
              <to>
                <xdr:col>5</xdr:col>
                <xdr:colOff>1533525</xdr:colOff>
                <xdr:row>13</xdr:row>
                <xdr:rowOff>790575</xdr:rowOff>
              </to>
            </anchor>
          </controlPr>
        </control>
      </mc:Choice>
      <mc:Fallback>
        <control shapeId="2098" r:id="rId18" name="TextBox12"/>
      </mc:Fallback>
    </mc:AlternateContent>
    <mc:AlternateContent xmlns:mc="http://schemas.openxmlformats.org/markup-compatibility/2006">
      <mc:Choice Requires="x14">
        <control shapeId="2050" r:id="rId20" name="Drop Down 2">
          <controlPr defaultSize="0" autoLine="0" autoPict="0">
            <anchor moveWithCells="1">
              <from>
                <xdr:col>3</xdr:col>
                <xdr:colOff>38100</xdr:colOff>
                <xdr:row>6</xdr:row>
                <xdr:rowOff>28575</xdr:rowOff>
              </from>
              <to>
                <xdr:col>3</xdr:col>
                <xdr:colOff>1981200</xdr:colOff>
                <xdr:row>6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0" r:id="rId21" name="Drop Down 12">
          <controlPr defaultSize="0" autoLine="0" autoPict="0">
            <anchor moveWithCells="1">
              <from>
                <xdr:col>3</xdr:col>
                <xdr:colOff>28575</xdr:colOff>
                <xdr:row>7</xdr:row>
                <xdr:rowOff>19050</xdr:rowOff>
              </from>
              <to>
                <xdr:col>3</xdr:col>
                <xdr:colOff>1971675</xdr:colOff>
                <xdr:row>7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1" r:id="rId22" name="Drop Down 13">
          <controlPr defaultSize="0" autoLine="0" autoPict="0">
            <anchor moveWithCells="1">
              <from>
                <xdr:col>3</xdr:col>
                <xdr:colOff>28575</xdr:colOff>
                <xdr:row>10</xdr:row>
                <xdr:rowOff>28575</xdr:rowOff>
              </from>
              <to>
                <xdr:col>3</xdr:col>
                <xdr:colOff>1971675</xdr:colOff>
                <xdr:row>10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2" r:id="rId23" name="Drop Down 104">
          <controlPr defaultSize="0" autoLine="0" autoPict="0">
            <anchor moveWithCells="1">
              <from>
                <xdr:col>3</xdr:col>
                <xdr:colOff>38100</xdr:colOff>
                <xdr:row>8</xdr:row>
                <xdr:rowOff>28575</xdr:rowOff>
              </from>
              <to>
                <xdr:col>3</xdr:col>
                <xdr:colOff>1981200</xdr:colOff>
                <xdr:row>8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3" r:id="rId24" name="Drop Down 105">
          <controlPr defaultSize="0" autoLine="0" autoPict="0">
            <anchor moveWithCells="1">
              <from>
                <xdr:col>3</xdr:col>
                <xdr:colOff>38100</xdr:colOff>
                <xdr:row>2</xdr:row>
                <xdr:rowOff>28575</xdr:rowOff>
              </from>
              <to>
                <xdr:col>3</xdr:col>
                <xdr:colOff>1981200</xdr:colOff>
                <xdr:row>2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5" r:id="rId25" name="Drop Down 107">
          <controlPr defaultSize="0" autoLine="0" autoPict="0">
            <anchor moveWithCells="1">
              <from>
                <xdr:col>3</xdr:col>
                <xdr:colOff>38100</xdr:colOff>
                <xdr:row>3</xdr:row>
                <xdr:rowOff>28575</xdr:rowOff>
              </from>
              <to>
                <xdr:col>3</xdr:col>
                <xdr:colOff>1981200</xdr:colOff>
                <xdr:row>3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9" r:id="rId26" name="Drop Down 111">
          <controlPr defaultSize="0" autoLine="0" autoPict="0">
            <anchor moveWithCells="1">
              <from>
                <xdr:col>3</xdr:col>
                <xdr:colOff>38100</xdr:colOff>
                <xdr:row>5</xdr:row>
                <xdr:rowOff>28575</xdr:rowOff>
              </from>
              <to>
                <xdr:col>3</xdr:col>
                <xdr:colOff>1981200</xdr:colOff>
                <xdr:row>5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0" r:id="rId27" name="Drop Down 112">
          <controlPr defaultSize="0" autoLine="0" autoPict="0">
            <anchor moveWithCells="1">
              <from>
                <xdr:col>3</xdr:col>
                <xdr:colOff>38100</xdr:colOff>
                <xdr:row>9</xdr:row>
                <xdr:rowOff>28575</xdr:rowOff>
              </from>
              <to>
                <xdr:col>3</xdr:col>
                <xdr:colOff>1981200</xdr:colOff>
                <xdr:row>9</xdr:row>
                <xdr:rowOff>295275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  <pageSetUpPr fitToPage="1"/>
  </sheetPr>
  <dimension ref="A1:V120"/>
  <sheetViews>
    <sheetView topLeftCell="A16" zoomScaleNormal="100" workbookViewId="0">
      <selection activeCell="I37" sqref="I37"/>
    </sheetView>
  </sheetViews>
  <sheetFormatPr defaultRowHeight="16.5" customHeight="1" x14ac:dyDescent="0.2"/>
  <cols>
    <col min="1" max="1" width="33" style="2" customWidth="1"/>
    <col min="2" max="2" width="32" style="3" customWidth="1"/>
    <col min="3" max="3" width="21.42578125" style="2" customWidth="1"/>
    <col min="4" max="4" width="27.7109375" style="2" customWidth="1"/>
    <col min="5" max="5" width="21.7109375" style="2" customWidth="1"/>
    <col min="6" max="6" width="20.7109375" style="2" customWidth="1"/>
    <col min="7" max="7" width="19" style="2" customWidth="1"/>
    <col min="8" max="8" width="27" style="2" customWidth="1"/>
    <col min="9" max="9" width="21.7109375" style="2" customWidth="1"/>
    <col min="10" max="10" width="29.42578125" style="2" customWidth="1"/>
    <col min="11" max="11" width="27.42578125" style="2" customWidth="1"/>
    <col min="12" max="12" width="19.7109375" style="2" customWidth="1"/>
    <col min="13" max="13" width="29.85546875" style="2" customWidth="1"/>
    <col min="14" max="14" width="30.5703125" style="2" customWidth="1"/>
    <col min="15" max="15" width="18.42578125" style="2" customWidth="1"/>
    <col min="16" max="16" width="27" style="2" customWidth="1"/>
    <col min="17" max="17" width="26.85546875" style="2" customWidth="1"/>
    <col min="18" max="18" width="43.5703125" style="2" customWidth="1"/>
    <col min="19" max="19" width="29.5703125" style="2" customWidth="1"/>
    <col min="20" max="20" width="19" style="2" customWidth="1"/>
    <col min="21" max="21" width="9.140625" style="2"/>
    <col min="22" max="22" width="18.5703125" style="2" customWidth="1"/>
    <col min="23" max="16384" width="9.140625" style="2"/>
  </cols>
  <sheetData>
    <row r="1" spans="1:6" ht="16.5" customHeight="1" x14ac:dyDescent="0.2">
      <c r="A1" s="100" t="s">
        <v>16</v>
      </c>
      <c r="B1" s="100"/>
      <c r="C1" s="9" t="s">
        <v>17</v>
      </c>
      <c r="D1" s="9" t="s">
        <v>19</v>
      </c>
    </row>
    <row r="2" spans="1:6" ht="16.5" customHeight="1" x14ac:dyDescent="0.2">
      <c r="A2" s="9"/>
      <c r="B2" s="10"/>
      <c r="C2" s="9"/>
    </row>
    <row r="3" spans="1:6" ht="16.5" customHeight="1" x14ac:dyDescent="0.2">
      <c r="A3" s="42" t="s">
        <v>35</v>
      </c>
      <c r="B3" s="10"/>
      <c r="C3" s="9"/>
    </row>
    <row r="4" spans="1:6" ht="16.5" customHeight="1" x14ac:dyDescent="0.2">
      <c r="A4" s="61">
        <v>1</v>
      </c>
      <c r="B4" s="63" t="str">
        <f>INDEX(D5:D22,A4,1)</f>
        <v>Азота диоксид NO2</v>
      </c>
      <c r="C4" s="8" t="str">
        <f>VLOOKUP(B4,Таблица1[#All],3,)</f>
        <v>NO2</v>
      </c>
      <c r="D4" s="2" t="s">
        <v>20</v>
      </c>
      <c r="E4" s="2" t="s">
        <v>21</v>
      </c>
      <c r="F4" s="2" t="s">
        <v>51</v>
      </c>
    </row>
    <row r="5" spans="1:6" ht="16.5" customHeight="1" x14ac:dyDescent="0.2">
      <c r="D5" s="2" t="s">
        <v>66</v>
      </c>
      <c r="E5" s="2" t="s">
        <v>37</v>
      </c>
      <c r="F5" s="2" t="s">
        <v>52</v>
      </c>
    </row>
    <row r="6" spans="1:6" ht="16.5" customHeight="1" x14ac:dyDescent="0.2">
      <c r="D6" s="2" t="s">
        <v>67</v>
      </c>
      <c r="E6" s="2" t="s">
        <v>38</v>
      </c>
      <c r="F6" s="2" t="s">
        <v>53</v>
      </c>
    </row>
    <row r="7" spans="1:6" ht="16.5" customHeight="1" x14ac:dyDescent="0.2">
      <c r="D7" s="2" t="s">
        <v>68</v>
      </c>
      <c r="E7" s="2" t="s">
        <v>39</v>
      </c>
      <c r="F7" s="2" t="s">
        <v>54</v>
      </c>
    </row>
    <row r="8" spans="1:6" ht="16.5" customHeight="1" x14ac:dyDescent="0.2">
      <c r="D8" s="2" t="s">
        <v>104</v>
      </c>
      <c r="E8" s="2" t="s">
        <v>107</v>
      </c>
      <c r="F8" s="2" t="s">
        <v>110</v>
      </c>
    </row>
    <row r="9" spans="1:6" ht="16.5" customHeight="1" x14ac:dyDescent="0.2">
      <c r="D9" s="2" t="s">
        <v>69</v>
      </c>
      <c r="E9" s="2" t="s">
        <v>40</v>
      </c>
      <c r="F9" s="2" t="s">
        <v>55</v>
      </c>
    </row>
    <row r="10" spans="1:6" ht="16.5" customHeight="1" x14ac:dyDescent="0.2">
      <c r="D10" s="2" t="s">
        <v>70</v>
      </c>
      <c r="E10" s="2" t="s">
        <v>41</v>
      </c>
      <c r="F10" s="2" t="s">
        <v>56</v>
      </c>
    </row>
    <row r="11" spans="1:6" ht="16.5" customHeight="1" x14ac:dyDescent="0.2">
      <c r="D11" s="2" t="s">
        <v>71</v>
      </c>
      <c r="E11" s="2" t="s">
        <v>42</v>
      </c>
      <c r="F11" s="2" t="s">
        <v>57</v>
      </c>
    </row>
    <row r="12" spans="1:6" ht="16.5" customHeight="1" x14ac:dyDescent="0.2">
      <c r="D12" s="2" t="s">
        <v>72</v>
      </c>
      <c r="E12" s="2" t="s">
        <v>43</v>
      </c>
      <c r="F12" s="2" t="s">
        <v>58</v>
      </c>
    </row>
    <row r="13" spans="1:6" ht="16.5" customHeight="1" x14ac:dyDescent="0.2">
      <c r="D13" s="2" t="s">
        <v>73</v>
      </c>
      <c r="E13" s="2" t="s">
        <v>44</v>
      </c>
      <c r="F13" s="2" t="s">
        <v>59</v>
      </c>
    </row>
    <row r="14" spans="1:6" ht="16.5" customHeight="1" x14ac:dyDescent="0.2">
      <c r="D14" s="2" t="s">
        <v>74</v>
      </c>
      <c r="E14" s="2" t="s">
        <v>45</v>
      </c>
      <c r="F14" s="2" t="s">
        <v>60</v>
      </c>
    </row>
    <row r="15" spans="1:6" ht="16.5" customHeight="1" x14ac:dyDescent="0.2">
      <c r="D15" s="2" t="s">
        <v>75</v>
      </c>
      <c r="E15" s="2" t="s">
        <v>46</v>
      </c>
      <c r="F15" s="2" t="s">
        <v>61</v>
      </c>
    </row>
    <row r="16" spans="1:6" ht="16.5" customHeight="1" x14ac:dyDescent="0.2">
      <c r="D16" s="2" t="s">
        <v>76</v>
      </c>
      <c r="E16" s="2" t="s">
        <v>47</v>
      </c>
      <c r="F16" s="2" t="s">
        <v>62</v>
      </c>
    </row>
    <row r="17" spans="1:22" ht="16.5" customHeight="1" x14ac:dyDescent="0.2">
      <c r="D17" s="2" t="s">
        <v>77</v>
      </c>
      <c r="E17" s="2" t="s">
        <v>48</v>
      </c>
      <c r="F17" s="2" t="s">
        <v>63</v>
      </c>
    </row>
    <row r="18" spans="1:22" ht="16.5" customHeight="1" x14ac:dyDescent="0.2">
      <c r="D18" s="2" t="s">
        <v>105</v>
      </c>
      <c r="E18" s="2" t="s">
        <v>108</v>
      </c>
      <c r="F18" s="2" t="s">
        <v>111</v>
      </c>
    </row>
    <row r="19" spans="1:22" ht="16.5" customHeight="1" x14ac:dyDescent="0.2">
      <c r="D19" s="2" t="s">
        <v>78</v>
      </c>
      <c r="E19" s="2" t="s">
        <v>49</v>
      </c>
      <c r="F19" s="2" t="s">
        <v>64</v>
      </c>
    </row>
    <row r="20" spans="1:22" ht="16.5" customHeight="1" x14ac:dyDescent="0.2">
      <c r="D20" s="2" t="s">
        <v>106</v>
      </c>
      <c r="E20" s="2" t="s">
        <v>109</v>
      </c>
      <c r="F20" s="2" t="s">
        <v>112</v>
      </c>
    </row>
    <row r="21" spans="1:22" ht="16.5" customHeight="1" x14ac:dyDescent="0.2">
      <c r="D21" s="2" t="s">
        <v>79</v>
      </c>
      <c r="E21" s="2" t="s">
        <v>50</v>
      </c>
      <c r="F21" s="2" t="s">
        <v>65</v>
      </c>
    </row>
    <row r="22" spans="1:22" ht="16.5" customHeight="1" x14ac:dyDescent="0.2">
      <c r="D22" s="2" t="s">
        <v>83</v>
      </c>
      <c r="E22" s="21" t="s">
        <v>83</v>
      </c>
      <c r="F22" s="7" t="str">
        <f>'Опросный лист газоанализатор'!F3</f>
        <v/>
      </c>
    </row>
    <row r="24" spans="1:22" ht="16.5" customHeight="1" x14ac:dyDescent="0.2">
      <c r="A24" s="42" t="s">
        <v>85</v>
      </c>
    </row>
    <row r="25" spans="1:22" ht="16.5" customHeight="1" x14ac:dyDescent="0.2">
      <c r="A25" s="61">
        <v>1</v>
      </c>
      <c r="B25" s="62" t="str">
        <f ca="1">INDEX(Таблица48[Столбец1],A25,1)</f>
        <v>0..30 мг/м3, 15%</v>
      </c>
      <c r="C25" s="8" t="str">
        <f ca="1">", "&amp;IF(INDEX(Таблица48[Столбец1],A25,1)="по согласованию","XX..XX Y, X%",INDEX(Таблица48[Столбец1],A25,1))</f>
        <v>, 0..30 мг/м3, 15%</v>
      </c>
      <c r="D25" s="17" t="s">
        <v>20</v>
      </c>
      <c r="E25" s="16" t="s">
        <v>66</v>
      </c>
      <c r="F25" s="16" t="s">
        <v>67</v>
      </c>
      <c r="G25" s="16" t="s">
        <v>68</v>
      </c>
      <c r="H25" s="50" t="s">
        <v>104</v>
      </c>
      <c r="I25" s="16" t="s">
        <v>69</v>
      </c>
      <c r="J25" s="16" t="s">
        <v>70</v>
      </c>
      <c r="K25" s="16" t="s">
        <v>71</v>
      </c>
      <c r="L25" s="50" t="s">
        <v>72</v>
      </c>
      <c r="M25" s="16" t="s">
        <v>73</v>
      </c>
      <c r="N25" s="16" t="s">
        <v>74</v>
      </c>
      <c r="O25" s="16" t="s">
        <v>75</v>
      </c>
      <c r="P25" s="16" t="s">
        <v>76</v>
      </c>
      <c r="Q25" s="16" t="s">
        <v>77</v>
      </c>
      <c r="R25" s="50" t="s">
        <v>105</v>
      </c>
      <c r="S25" s="16" t="s">
        <v>78</v>
      </c>
      <c r="T25" s="50" t="s">
        <v>106</v>
      </c>
      <c r="U25" s="16" t="s">
        <v>79</v>
      </c>
      <c r="V25" s="13" t="s">
        <v>83</v>
      </c>
    </row>
    <row r="26" spans="1:22" ht="16.5" customHeight="1" x14ac:dyDescent="0.2">
      <c r="C26" s="26" t="str">
        <f ca="1">IF(INDEX(Таблица48[Столбец1],A25,1)="по согласованию","Следует согласовать диапазон и погрешность измерения.","")</f>
        <v/>
      </c>
      <c r="D26" s="22" t="str">
        <f ca="1">OFFSET(E26,0,$A$4-1,,)</f>
        <v>0..30 мг/м3, 15%</v>
      </c>
      <c r="E26" s="23" t="s">
        <v>113</v>
      </c>
      <c r="F26" s="23" t="s">
        <v>113</v>
      </c>
      <c r="G26" s="23" t="s">
        <v>114</v>
      </c>
      <c r="H26" s="51" t="s">
        <v>115</v>
      </c>
      <c r="I26" s="23" t="s">
        <v>88</v>
      </c>
      <c r="J26" s="23" t="s">
        <v>89</v>
      </c>
      <c r="K26" s="23" t="s">
        <v>116</v>
      </c>
      <c r="L26" s="51" t="s">
        <v>117</v>
      </c>
      <c r="M26" s="23" t="s">
        <v>91</v>
      </c>
      <c r="N26" s="23" t="s">
        <v>118</v>
      </c>
      <c r="O26" s="23" t="s">
        <v>113</v>
      </c>
      <c r="P26" s="23" t="s">
        <v>113</v>
      </c>
      <c r="Q26" s="23" t="s">
        <v>119</v>
      </c>
      <c r="R26" s="23" t="s">
        <v>120</v>
      </c>
      <c r="S26" s="23" t="s">
        <v>121</v>
      </c>
      <c r="T26" s="23" t="s">
        <v>122</v>
      </c>
      <c r="U26" s="23" t="s">
        <v>92</v>
      </c>
      <c r="V26" s="13" t="s">
        <v>94</v>
      </c>
    </row>
    <row r="27" spans="1:22" ht="16.5" customHeight="1" x14ac:dyDescent="0.2">
      <c r="D27" s="22" t="str">
        <f t="shared" ref="D27:D30" ca="1" si="0">OFFSET(E27,0,$A$4-1,,)</f>
        <v>10..500 мг/м3, 10%</v>
      </c>
      <c r="E27" s="23" t="s">
        <v>86</v>
      </c>
      <c r="F27" s="23" t="s">
        <v>87</v>
      </c>
      <c r="G27" t="s">
        <v>123</v>
      </c>
      <c r="H27" s="51" t="s">
        <v>119</v>
      </c>
      <c r="I27" s="23" t="s">
        <v>124</v>
      </c>
      <c r="J27" s="24" t="s">
        <v>94</v>
      </c>
      <c r="K27" s="23" t="s">
        <v>90</v>
      </c>
      <c r="L27" s="51" t="s">
        <v>125</v>
      </c>
      <c r="M27" s="24" t="s">
        <v>94</v>
      </c>
      <c r="N27" s="23" t="s">
        <v>119</v>
      </c>
      <c r="O27" s="23" t="s">
        <v>126</v>
      </c>
      <c r="P27" s="23" t="s">
        <v>127</v>
      </c>
      <c r="Q27" s="24" t="s">
        <v>94</v>
      </c>
      <c r="R27" s="23" t="s">
        <v>128</v>
      </c>
      <c r="S27" s="24" t="s">
        <v>94</v>
      </c>
      <c r="T27" s="24" t="s">
        <v>94</v>
      </c>
      <c r="U27" s="23" t="s">
        <v>93</v>
      </c>
      <c r="V27" s="14" t="s">
        <v>18</v>
      </c>
    </row>
    <row r="28" spans="1:22" ht="16.5" customHeight="1" x14ac:dyDescent="0.2">
      <c r="D28" s="22" t="str">
        <f t="shared" ca="1" si="0"/>
        <v>по согласованию</v>
      </c>
      <c r="E28" s="24" t="s">
        <v>94</v>
      </c>
      <c r="F28" s="24" t="s">
        <v>94</v>
      </c>
      <c r="G28" s="24" t="s">
        <v>94</v>
      </c>
      <c r="H28" s="24" t="s">
        <v>94</v>
      </c>
      <c r="I28" t="s">
        <v>129</v>
      </c>
      <c r="J28" s="24" t="s">
        <v>18</v>
      </c>
      <c r="K28" s="23" t="s">
        <v>130</v>
      </c>
      <c r="L28" s="24" t="s">
        <v>94</v>
      </c>
      <c r="M28" s="24" t="s">
        <v>18</v>
      </c>
      <c r="N28" s="24" t="s">
        <v>94</v>
      </c>
      <c r="O28" s="24" t="s">
        <v>94</v>
      </c>
      <c r="P28" s="24" t="s">
        <v>94</v>
      </c>
      <c r="Q28" s="59" t="s">
        <v>18</v>
      </c>
      <c r="R28" s="24" t="s">
        <v>94</v>
      </c>
      <c r="S28" s="24" t="s">
        <v>18</v>
      </c>
      <c r="T28" s="59" t="s">
        <v>18</v>
      </c>
      <c r="U28" s="24" t="s">
        <v>94</v>
      </c>
      <c r="V28" s="14" t="s">
        <v>18</v>
      </c>
    </row>
    <row r="29" spans="1:22" ht="16.5" customHeight="1" x14ac:dyDescent="0.2">
      <c r="D29" s="49" t="str">
        <f ca="1">OFFSET(E29,0,$A$4-1,,)</f>
        <v/>
      </c>
      <c r="E29" s="24" t="s">
        <v>18</v>
      </c>
      <c r="F29" s="14" t="s">
        <v>18</v>
      </c>
      <c r="G29" s="14" t="s">
        <v>18</v>
      </c>
      <c r="H29" s="59" t="s">
        <v>18</v>
      </c>
      <c r="I29" s="51" t="s">
        <v>119</v>
      </c>
      <c r="J29" s="24" t="s">
        <v>18</v>
      </c>
      <c r="K29" s="52" t="s">
        <v>94</v>
      </c>
      <c r="L29" s="59" t="s">
        <v>18</v>
      </c>
      <c r="M29" s="52" t="s">
        <v>18</v>
      </c>
      <c r="N29" s="14" t="s">
        <v>18</v>
      </c>
      <c r="O29" s="52" t="s">
        <v>18</v>
      </c>
      <c r="P29" s="52" t="s">
        <v>18</v>
      </c>
      <c r="Q29" s="14" t="s">
        <v>18</v>
      </c>
      <c r="R29" s="52" t="s">
        <v>18</v>
      </c>
      <c r="S29" s="52" t="s">
        <v>18</v>
      </c>
      <c r="T29" s="60" t="s">
        <v>18</v>
      </c>
      <c r="U29" s="14" t="s">
        <v>18</v>
      </c>
      <c r="V29" s="14" t="s">
        <v>18</v>
      </c>
    </row>
    <row r="30" spans="1:22" ht="16.5" customHeight="1" x14ac:dyDescent="0.2">
      <c r="D30" s="22" t="str">
        <f t="shared" ca="1" si="0"/>
        <v/>
      </c>
      <c r="E30" s="59" t="s">
        <v>18</v>
      </c>
      <c r="F30" s="59" t="s">
        <v>18</v>
      </c>
      <c r="G30" s="59" t="s">
        <v>18</v>
      </c>
      <c r="H30" s="59" t="s">
        <v>18</v>
      </c>
      <c r="I30" s="24" t="s">
        <v>94</v>
      </c>
      <c r="J30" s="59" t="s">
        <v>18</v>
      </c>
      <c r="K30" s="59" t="s">
        <v>18</v>
      </c>
      <c r="L30" s="59" t="s">
        <v>18</v>
      </c>
      <c r="M30" s="59" t="s">
        <v>18</v>
      </c>
      <c r="N30" s="59" t="s">
        <v>18</v>
      </c>
      <c r="O30" s="59" t="s">
        <v>18</v>
      </c>
      <c r="P30" s="59" t="s">
        <v>18</v>
      </c>
      <c r="Q30" s="59" t="s">
        <v>18</v>
      </c>
      <c r="R30" s="59" t="s">
        <v>18</v>
      </c>
      <c r="S30" s="59" t="s">
        <v>18</v>
      </c>
      <c r="T30" s="59" t="s">
        <v>18</v>
      </c>
      <c r="U30" s="59" t="s">
        <v>18</v>
      </c>
      <c r="V30" s="14" t="s">
        <v>18</v>
      </c>
    </row>
    <row r="31" spans="1:22" ht="16.5" customHeight="1" x14ac:dyDescent="0.2"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2" ht="16.5" customHeight="1" x14ac:dyDescent="0.2">
      <c r="A32" s="42" t="s">
        <v>131</v>
      </c>
    </row>
    <row r="33" spans="1:22" ht="16.5" customHeight="1" x14ac:dyDescent="0.2">
      <c r="B33" s="101" t="str">
        <f ca="1">INDEX(D34:D38,A25,1)</f>
        <v>для диапазона от 0 до 1.0 мг/м3 включительно приведенная погрешность ±20%, для диапазона свыше 1.0 до 30 мг/м3 включительно относительная погрешность ±15%</v>
      </c>
      <c r="E33" s="16" t="s">
        <v>66</v>
      </c>
      <c r="F33" s="16" t="s">
        <v>67</v>
      </c>
      <c r="G33" s="16" t="s">
        <v>68</v>
      </c>
      <c r="H33" s="50" t="s">
        <v>104</v>
      </c>
      <c r="I33" s="16" t="s">
        <v>69</v>
      </c>
      <c r="J33" s="16" t="s">
        <v>70</v>
      </c>
      <c r="K33" s="16" t="s">
        <v>71</v>
      </c>
      <c r="L33" s="50" t="s">
        <v>72</v>
      </c>
      <c r="M33" s="16" t="s">
        <v>73</v>
      </c>
      <c r="N33" s="16" t="s">
        <v>74</v>
      </c>
      <c r="O33" s="16" t="s">
        <v>75</v>
      </c>
      <c r="P33" s="16" t="s">
        <v>76</v>
      </c>
      <c r="Q33" s="16" t="s">
        <v>77</v>
      </c>
      <c r="R33" s="50" t="s">
        <v>105</v>
      </c>
      <c r="S33" s="16" t="s">
        <v>78</v>
      </c>
      <c r="T33" s="50" t="s">
        <v>106</v>
      </c>
      <c r="U33" s="16" t="s">
        <v>79</v>
      </c>
      <c r="V33" s="13" t="s">
        <v>83</v>
      </c>
    </row>
    <row r="34" spans="1:22" ht="16.5" customHeight="1" x14ac:dyDescent="0.25">
      <c r="B34" s="101"/>
      <c r="D34" s="48" t="str">
        <f ca="1">OFFSET(E34,0,$A$4-1,,)</f>
        <v>для диапазона от 0 до 1.0 мг/м3 включительно приведенная погрешность ±20%, для диапазона свыше 1.0 до 30 мг/м3 включительно относительная погрешность ±15%</v>
      </c>
      <c r="E34" s="54" t="s">
        <v>132</v>
      </c>
      <c r="F34" s="54" t="s">
        <v>133</v>
      </c>
      <c r="G34" s="54" t="s">
        <v>134</v>
      </c>
      <c r="H34" s="51" t="s">
        <v>135</v>
      </c>
      <c r="I34" s="54" t="s">
        <v>136</v>
      </c>
      <c r="J34" s="54" t="s">
        <v>137</v>
      </c>
      <c r="K34" s="55" t="s">
        <v>138</v>
      </c>
      <c r="L34" s="51" t="s">
        <v>139</v>
      </c>
      <c r="M34" s="23" t="s">
        <v>140</v>
      </c>
      <c r="N34" s="23" t="s">
        <v>141</v>
      </c>
      <c r="O34" s="54" t="s">
        <v>142</v>
      </c>
      <c r="P34" s="54" t="s">
        <v>142</v>
      </c>
      <c r="Q34" s="23" t="s">
        <v>143</v>
      </c>
      <c r="R34" s="54" t="s">
        <v>144</v>
      </c>
      <c r="S34" s="55" t="s">
        <v>145</v>
      </c>
      <c r="T34" s="55" t="s">
        <v>146</v>
      </c>
      <c r="U34" s="23" t="s">
        <v>147</v>
      </c>
      <c r="V34" s="14" t="s">
        <v>18</v>
      </c>
    </row>
    <row r="35" spans="1:22" ht="16.5" customHeight="1" x14ac:dyDescent="0.2">
      <c r="B35" s="101"/>
      <c r="D35" s="48" t="str">
        <f t="shared" ref="D35:D38" ca="1" si="1">OFFSET(E35,0,$A$4-1,,)</f>
        <v>для диапазона от 10 до 500 мг/м3 относительная погрешность ±10%</v>
      </c>
      <c r="E35" s="54" t="s">
        <v>148</v>
      </c>
      <c r="F35" s="54" t="s">
        <v>149</v>
      </c>
      <c r="G35" s="54" t="s">
        <v>150</v>
      </c>
      <c r="H35" s="56" t="s">
        <v>151</v>
      </c>
      <c r="I35" s="54" t="s">
        <v>152</v>
      </c>
      <c r="J35" s="24" t="s">
        <v>18</v>
      </c>
      <c r="K35" s="55" t="s">
        <v>153</v>
      </c>
      <c r="L35" s="51" t="s">
        <v>154</v>
      </c>
      <c r="M35" s="24"/>
      <c r="N35" s="23" t="s">
        <v>155</v>
      </c>
      <c r="O35" s="23" t="s">
        <v>156</v>
      </c>
      <c r="P35" s="55" t="s">
        <v>157</v>
      </c>
      <c r="Q35" s="24" t="s">
        <v>18</v>
      </c>
      <c r="R35" s="55" t="s">
        <v>158</v>
      </c>
      <c r="S35" s="24" t="s">
        <v>18</v>
      </c>
      <c r="T35" s="24" t="s">
        <v>18</v>
      </c>
      <c r="U35" s="23" t="s">
        <v>159</v>
      </c>
      <c r="V35" s="14" t="s">
        <v>18</v>
      </c>
    </row>
    <row r="36" spans="1:22" ht="16.5" customHeight="1" x14ac:dyDescent="0.2">
      <c r="B36" s="101"/>
      <c r="D36" s="48" t="str">
        <f t="shared" ca="1" si="1"/>
        <v/>
      </c>
      <c r="E36" s="24" t="s">
        <v>18</v>
      </c>
      <c r="F36" s="24" t="s">
        <v>18</v>
      </c>
      <c r="G36" s="24" t="s">
        <v>18</v>
      </c>
      <c r="H36" s="59" t="s">
        <v>18</v>
      </c>
      <c r="I36" s="24" t="s">
        <v>196</v>
      </c>
      <c r="J36" s="24" t="s">
        <v>18</v>
      </c>
      <c r="K36" s="55" t="s">
        <v>160</v>
      </c>
      <c r="L36" s="59" t="s">
        <v>18</v>
      </c>
      <c r="M36" s="24" t="s">
        <v>18</v>
      </c>
      <c r="N36" s="24" t="s">
        <v>18</v>
      </c>
      <c r="O36" s="24" t="s">
        <v>18</v>
      </c>
      <c r="P36" s="24" t="s">
        <v>18</v>
      </c>
      <c r="Q36" s="59" t="s">
        <v>18</v>
      </c>
      <c r="R36" s="24" t="s">
        <v>18</v>
      </c>
      <c r="S36" s="24" t="s">
        <v>18</v>
      </c>
      <c r="T36" s="59" t="s">
        <v>18</v>
      </c>
      <c r="U36" s="24" t="s">
        <v>18</v>
      </c>
      <c r="V36" s="14" t="s">
        <v>18</v>
      </c>
    </row>
    <row r="37" spans="1:22" ht="16.5" customHeight="1" x14ac:dyDescent="0.2">
      <c r="B37" s="101"/>
      <c r="D37" s="48" t="str">
        <f t="shared" ca="1" si="1"/>
        <v/>
      </c>
      <c r="E37" s="52" t="s">
        <v>18</v>
      </c>
      <c r="F37" s="52" t="s">
        <v>18</v>
      </c>
      <c r="G37" s="57" t="s">
        <v>18</v>
      </c>
      <c r="H37" s="59" t="s">
        <v>18</v>
      </c>
      <c r="I37" s="53" t="s">
        <v>197</v>
      </c>
      <c r="J37" s="52" t="s">
        <v>18</v>
      </c>
      <c r="K37" s="58" t="s">
        <v>18</v>
      </c>
      <c r="L37" s="59" t="s">
        <v>18</v>
      </c>
      <c r="M37" s="52" t="s">
        <v>18</v>
      </c>
      <c r="N37" s="14" t="s">
        <v>18</v>
      </c>
      <c r="O37" s="52" t="s">
        <v>18</v>
      </c>
      <c r="P37" s="52" t="s">
        <v>18</v>
      </c>
      <c r="Q37" s="14" t="s">
        <v>18</v>
      </c>
      <c r="R37" s="52" t="s">
        <v>18</v>
      </c>
      <c r="S37" s="52" t="s">
        <v>18</v>
      </c>
      <c r="T37" s="60" t="s">
        <v>18</v>
      </c>
      <c r="U37" s="14" t="s">
        <v>18</v>
      </c>
      <c r="V37" s="14" t="s">
        <v>18</v>
      </c>
    </row>
    <row r="38" spans="1:22" ht="16.5" customHeight="1" x14ac:dyDescent="0.2">
      <c r="B38" s="101"/>
      <c r="D38" s="48" t="str">
        <f t="shared" ca="1" si="1"/>
        <v/>
      </c>
      <c r="E38" s="59" t="s">
        <v>18</v>
      </c>
      <c r="F38" s="59" t="s">
        <v>18</v>
      </c>
      <c r="G38" s="59" t="s">
        <v>18</v>
      </c>
      <c r="H38" s="59" t="s">
        <v>18</v>
      </c>
      <c r="I38" s="59" t="s">
        <v>18</v>
      </c>
      <c r="J38" s="59" t="s">
        <v>18</v>
      </c>
      <c r="K38" s="59" t="s">
        <v>18</v>
      </c>
      <c r="L38" s="59" t="s">
        <v>18</v>
      </c>
      <c r="M38" s="59" t="s">
        <v>18</v>
      </c>
      <c r="N38" s="59" t="s">
        <v>18</v>
      </c>
      <c r="O38" s="59" t="s">
        <v>18</v>
      </c>
      <c r="P38" s="59" t="s">
        <v>18</v>
      </c>
      <c r="Q38" s="59" t="s">
        <v>18</v>
      </c>
      <c r="R38" s="59" t="s">
        <v>18</v>
      </c>
      <c r="S38" s="59" t="s">
        <v>18</v>
      </c>
      <c r="T38" s="59" t="s">
        <v>18</v>
      </c>
      <c r="U38" s="59" t="s">
        <v>18</v>
      </c>
      <c r="V38" s="14" t="s">
        <v>18</v>
      </c>
    </row>
    <row r="39" spans="1:22" ht="16.5" customHeight="1" x14ac:dyDescent="0.2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22" ht="16.5" customHeight="1" x14ac:dyDescent="0.2">
      <c r="A40" s="42" t="s">
        <v>161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22" ht="16.5" customHeight="1" x14ac:dyDescent="0.2">
      <c r="B41" s="61" t="str">
        <f ca="1">INDEX(D42:D46,A25,1)</f>
        <v>Газоанализатор Сенсон-СМ-9001-NO2-2-ЭХ</v>
      </c>
      <c r="E41" s="16" t="s">
        <v>66</v>
      </c>
      <c r="F41" s="16" t="s">
        <v>67</v>
      </c>
      <c r="G41" s="16" t="s">
        <v>68</v>
      </c>
      <c r="H41" s="50" t="s">
        <v>104</v>
      </c>
      <c r="I41" s="16" t="s">
        <v>69</v>
      </c>
      <c r="J41" s="16" t="s">
        <v>70</v>
      </c>
      <c r="K41" s="16" t="s">
        <v>71</v>
      </c>
      <c r="L41" s="50" t="s">
        <v>72</v>
      </c>
      <c r="M41" s="16" t="s">
        <v>73</v>
      </c>
      <c r="N41" s="16" t="s">
        <v>74</v>
      </c>
      <c r="O41" s="16" t="s">
        <v>75</v>
      </c>
      <c r="P41" s="16" t="s">
        <v>76</v>
      </c>
      <c r="Q41" s="16" t="s">
        <v>77</v>
      </c>
      <c r="R41" s="50" t="s">
        <v>105</v>
      </c>
      <c r="S41" s="16" t="s">
        <v>78</v>
      </c>
      <c r="T41" s="50" t="s">
        <v>106</v>
      </c>
      <c r="U41" s="16" t="s">
        <v>79</v>
      </c>
      <c r="V41" s="13" t="s">
        <v>83</v>
      </c>
    </row>
    <row r="42" spans="1:22" ht="16.5" customHeight="1" x14ac:dyDescent="0.2">
      <c r="D42" s="48" t="str">
        <f ca="1">OFFSET(E42,0,$A$4-1,,)</f>
        <v>Газоанализатор Сенсон-СМ-9001-NO2-2-ЭХ</v>
      </c>
      <c r="E42" s="23" t="s">
        <v>163</v>
      </c>
      <c r="F42" s="23" t="s">
        <v>164</v>
      </c>
      <c r="G42" s="23" t="s">
        <v>165</v>
      </c>
      <c r="H42" s="51" t="s">
        <v>166</v>
      </c>
      <c r="I42" s="23" t="s">
        <v>167</v>
      </c>
      <c r="J42" s="23" t="s">
        <v>168</v>
      </c>
      <c r="K42" s="23" t="s">
        <v>169</v>
      </c>
      <c r="L42" s="51" t="s">
        <v>170</v>
      </c>
      <c r="M42" s="23" t="s">
        <v>171</v>
      </c>
      <c r="N42" s="23" t="s">
        <v>172</v>
      </c>
      <c r="O42" s="23" t="s">
        <v>173</v>
      </c>
      <c r="P42" s="23" t="s">
        <v>173</v>
      </c>
      <c r="Q42" s="23" t="s">
        <v>174</v>
      </c>
      <c r="R42" s="23" t="s">
        <v>175</v>
      </c>
      <c r="S42" s="23" t="s">
        <v>176</v>
      </c>
      <c r="T42" s="23" t="s">
        <v>177</v>
      </c>
      <c r="U42" s="23" t="s">
        <v>178</v>
      </c>
      <c r="V42" s="14" t="s">
        <v>18</v>
      </c>
    </row>
    <row r="43" spans="1:22" ht="16.5" customHeight="1" x14ac:dyDescent="0.2">
      <c r="D43" s="48" t="str">
        <f t="shared" ref="D43:D46" ca="1" si="2">OFFSET(E43,0,$A$4-1,,)</f>
        <v>Газоанализатор Сенсон-СМ-9001-NO2-3-ЭХ</v>
      </c>
      <c r="E43" s="23" t="s">
        <v>179</v>
      </c>
      <c r="F43" s="23" t="s">
        <v>180</v>
      </c>
      <c r="G43" t="s">
        <v>181</v>
      </c>
      <c r="H43" s="51" t="s">
        <v>182</v>
      </c>
      <c r="I43" s="23" t="s">
        <v>183</v>
      </c>
      <c r="J43" s="24" t="s">
        <v>18</v>
      </c>
      <c r="K43" s="23" t="s">
        <v>184</v>
      </c>
      <c r="L43" s="51" t="s">
        <v>185</v>
      </c>
      <c r="M43" s="24" t="s">
        <v>18</v>
      </c>
      <c r="N43" s="23" t="s">
        <v>186</v>
      </c>
      <c r="O43" s="23" t="s">
        <v>187</v>
      </c>
      <c r="P43" s="23" t="s">
        <v>187</v>
      </c>
      <c r="Q43" s="24" t="s">
        <v>18</v>
      </c>
      <c r="R43" s="23" t="s">
        <v>188</v>
      </c>
      <c r="S43" s="24" t="s">
        <v>18</v>
      </c>
      <c r="T43" s="24" t="s">
        <v>18</v>
      </c>
      <c r="U43" s="23" t="s">
        <v>189</v>
      </c>
      <c r="V43" s="14" t="s">
        <v>18</v>
      </c>
    </row>
    <row r="44" spans="1:22" ht="16.5" customHeight="1" x14ac:dyDescent="0.2">
      <c r="D44" s="48" t="str">
        <f t="shared" ca="1" si="2"/>
        <v/>
      </c>
      <c r="E44" s="24" t="s">
        <v>18</v>
      </c>
      <c r="F44" s="24" t="s">
        <v>18</v>
      </c>
      <c r="G44" s="24" t="s">
        <v>18</v>
      </c>
      <c r="H44" s="24" t="s">
        <v>18</v>
      </c>
      <c r="I44" t="s">
        <v>190</v>
      </c>
      <c r="J44" s="24" t="s">
        <v>18</v>
      </c>
      <c r="K44" s="23" t="s">
        <v>191</v>
      </c>
      <c r="L44" s="24" t="s">
        <v>18</v>
      </c>
      <c r="M44" s="24" t="s">
        <v>18</v>
      </c>
      <c r="N44" s="24" t="s">
        <v>18</v>
      </c>
      <c r="O44" s="24" t="s">
        <v>18</v>
      </c>
      <c r="P44" s="24" t="s">
        <v>18</v>
      </c>
      <c r="Q44" s="59" t="s">
        <v>18</v>
      </c>
      <c r="R44" s="24" t="s">
        <v>18</v>
      </c>
      <c r="S44" s="24" t="s">
        <v>18</v>
      </c>
      <c r="T44" s="59" t="s">
        <v>18</v>
      </c>
      <c r="U44" s="24" t="s">
        <v>18</v>
      </c>
      <c r="V44" s="14" t="s">
        <v>18</v>
      </c>
    </row>
    <row r="45" spans="1:22" ht="16.5" customHeight="1" x14ac:dyDescent="0.2">
      <c r="D45" s="48" t="str">
        <f t="shared" ca="1" si="2"/>
        <v/>
      </c>
      <c r="E45" s="24" t="s">
        <v>18</v>
      </c>
      <c r="F45" s="14" t="s">
        <v>18</v>
      </c>
      <c r="G45" s="14" t="s">
        <v>18</v>
      </c>
      <c r="H45" s="59" t="s">
        <v>18</v>
      </c>
      <c r="I45" s="51" t="s">
        <v>192</v>
      </c>
      <c r="J45" s="24" t="s">
        <v>18</v>
      </c>
      <c r="K45" s="52" t="s">
        <v>18</v>
      </c>
      <c r="L45" s="59" t="s">
        <v>18</v>
      </c>
      <c r="M45" s="52" t="s">
        <v>18</v>
      </c>
      <c r="N45" s="14" t="s">
        <v>18</v>
      </c>
      <c r="O45" s="52" t="s">
        <v>18</v>
      </c>
      <c r="P45" s="52" t="s">
        <v>18</v>
      </c>
      <c r="Q45" s="14" t="s">
        <v>18</v>
      </c>
      <c r="R45" s="52" t="s">
        <v>18</v>
      </c>
      <c r="S45" s="52" t="s">
        <v>18</v>
      </c>
      <c r="T45" s="60" t="s">
        <v>18</v>
      </c>
      <c r="U45" s="14" t="s">
        <v>18</v>
      </c>
      <c r="V45" s="14" t="s">
        <v>18</v>
      </c>
    </row>
    <row r="46" spans="1:22" ht="16.5" customHeight="1" x14ac:dyDescent="0.2">
      <c r="D46" s="48" t="str">
        <f t="shared" ca="1" si="2"/>
        <v/>
      </c>
      <c r="E46" s="59" t="s">
        <v>18</v>
      </c>
      <c r="F46" s="59" t="s">
        <v>18</v>
      </c>
      <c r="G46" s="59" t="s">
        <v>18</v>
      </c>
      <c r="H46" s="59" t="s">
        <v>18</v>
      </c>
      <c r="I46" s="24" t="s">
        <v>18</v>
      </c>
      <c r="J46" s="59" t="s">
        <v>18</v>
      </c>
      <c r="K46" s="59" t="s">
        <v>18</v>
      </c>
      <c r="L46" s="59" t="s">
        <v>18</v>
      </c>
      <c r="M46" s="59" t="s">
        <v>18</v>
      </c>
      <c r="N46" s="59" t="s">
        <v>18</v>
      </c>
      <c r="O46" s="59" t="s">
        <v>18</v>
      </c>
      <c r="P46" s="59" t="s">
        <v>18</v>
      </c>
      <c r="Q46" s="59" t="s">
        <v>18</v>
      </c>
      <c r="R46" s="59" t="s">
        <v>18</v>
      </c>
      <c r="S46" s="59" t="s">
        <v>18</v>
      </c>
      <c r="T46" s="59" t="s">
        <v>18</v>
      </c>
      <c r="U46" s="59" t="s">
        <v>18</v>
      </c>
      <c r="V46" s="14" t="s">
        <v>18</v>
      </c>
    </row>
    <row r="47" spans="1:22" ht="16.5" customHeight="1" x14ac:dyDescent="0.2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22" ht="16.5" customHeight="1" x14ac:dyDescent="0.2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6.5" customHeight="1" x14ac:dyDescent="0.2">
      <c r="A49" s="42" t="s">
        <v>36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6.5" customHeight="1" x14ac:dyDescent="0.2">
      <c r="A50" s="61">
        <v>1</v>
      </c>
      <c r="B50" s="62" t="str">
        <f>INDEX(Таблица9[],A50,1)</f>
        <v>с выносным сенсором</v>
      </c>
      <c r="C50" s="8" t="str">
        <f>VLOOKUP(B50,Таблица9[#All],2,)</f>
        <v/>
      </c>
      <c r="D50" s="2" t="s">
        <v>20</v>
      </c>
      <c r="E50" s="2" t="s">
        <v>21</v>
      </c>
    </row>
    <row r="51" spans="1:19" ht="16.5" customHeight="1" x14ac:dyDescent="0.2">
      <c r="D51" s="2" t="s">
        <v>80</v>
      </c>
      <c r="E51" s="7" t="s">
        <v>18</v>
      </c>
    </row>
    <row r="52" spans="1:19" ht="16.5" customHeight="1" x14ac:dyDescent="0.2">
      <c r="D52" s="2" t="s">
        <v>82</v>
      </c>
      <c r="E52" s="7" t="s">
        <v>81</v>
      </c>
    </row>
    <row r="54" spans="1:19" ht="16.5" customHeight="1" x14ac:dyDescent="0.2">
      <c r="A54" s="42" t="s">
        <v>15</v>
      </c>
    </row>
    <row r="55" spans="1:19" ht="16.5" customHeight="1" x14ac:dyDescent="0.2">
      <c r="A55" s="61">
        <v>1</v>
      </c>
      <c r="B55" s="62">
        <f ca="1">INDEX(D56:D62,A55,1)</f>
        <v>1</v>
      </c>
      <c r="C55" s="8" t="str">
        <f ca="1">VLOOKUP(B55,Таблица3[#All],2,)</f>
        <v>, 1м</v>
      </c>
      <c r="D55" s="2" t="s">
        <v>20</v>
      </c>
      <c r="E55" s="2" t="s">
        <v>21</v>
      </c>
      <c r="F55" s="15" t="s">
        <v>80</v>
      </c>
      <c r="G55" s="15" t="s">
        <v>82</v>
      </c>
      <c r="H55" s="15" t="s">
        <v>80</v>
      </c>
      <c r="I55" s="15" t="s">
        <v>82</v>
      </c>
    </row>
    <row r="56" spans="1:19" ht="16.5" customHeight="1" x14ac:dyDescent="0.2">
      <c r="A56" s="4"/>
      <c r="B56" s="5"/>
      <c r="D56" s="2">
        <f t="shared" ref="D56:D62" ca="1" si="3">OFFSET(F56,0,$A$50-1,,)</f>
        <v>1</v>
      </c>
      <c r="E56" s="2" t="str">
        <f ca="1">OFFSET(H56,0,$A$50-1,,)</f>
        <v>, 1м</v>
      </c>
      <c r="F56" s="13">
        <v>1</v>
      </c>
      <c r="G56" s="14" t="s">
        <v>18</v>
      </c>
      <c r="H56" s="18" t="s">
        <v>22</v>
      </c>
      <c r="I56" s="14" t="s">
        <v>18</v>
      </c>
    </row>
    <row r="57" spans="1:19" ht="16.5" customHeight="1" x14ac:dyDescent="0.2">
      <c r="B57" s="5"/>
      <c r="D57" s="2">
        <f t="shared" ca="1" si="3"/>
        <v>2</v>
      </c>
      <c r="E57" s="2" t="str">
        <f t="shared" ref="E57:E62" ca="1" si="4">OFFSET(H57,0,$A$50-1,,)</f>
        <v>, 2м</v>
      </c>
      <c r="F57" s="13">
        <v>2</v>
      </c>
      <c r="G57" s="14" t="s">
        <v>18</v>
      </c>
      <c r="H57" s="18" t="s">
        <v>23</v>
      </c>
      <c r="I57" s="14" t="s">
        <v>18</v>
      </c>
    </row>
    <row r="58" spans="1:19" ht="16.5" customHeight="1" x14ac:dyDescent="0.2">
      <c r="B58" s="5"/>
      <c r="D58" s="2">
        <f t="shared" ca="1" si="3"/>
        <v>3</v>
      </c>
      <c r="E58" s="2" t="str">
        <f t="shared" ca="1" si="4"/>
        <v>, 3м</v>
      </c>
      <c r="F58" s="13">
        <v>3</v>
      </c>
      <c r="G58" s="14" t="s">
        <v>18</v>
      </c>
      <c r="H58" s="18" t="s">
        <v>24</v>
      </c>
      <c r="I58" s="14" t="s">
        <v>18</v>
      </c>
    </row>
    <row r="59" spans="1:19" ht="16.5" customHeight="1" x14ac:dyDescent="0.2">
      <c r="B59" s="5"/>
      <c r="D59" s="2">
        <f t="shared" ca="1" si="3"/>
        <v>5</v>
      </c>
      <c r="E59" s="2" t="str">
        <f t="shared" ca="1" si="4"/>
        <v>, 5м</v>
      </c>
      <c r="F59" s="13">
        <v>5</v>
      </c>
      <c r="G59" s="14" t="s">
        <v>18</v>
      </c>
      <c r="H59" s="18" t="s">
        <v>25</v>
      </c>
      <c r="I59" s="14" t="s">
        <v>18</v>
      </c>
    </row>
    <row r="60" spans="1:19" ht="16.5" customHeight="1" x14ac:dyDescent="0.2">
      <c r="B60" s="5"/>
      <c r="D60" s="2">
        <f t="shared" ca="1" si="3"/>
        <v>7</v>
      </c>
      <c r="E60" s="2" t="str">
        <f t="shared" ca="1" si="4"/>
        <v>, 7м</v>
      </c>
      <c r="F60" s="13">
        <v>7</v>
      </c>
      <c r="G60" s="14" t="s">
        <v>18</v>
      </c>
      <c r="H60" s="18" t="s">
        <v>26</v>
      </c>
      <c r="I60" s="14" t="s">
        <v>18</v>
      </c>
    </row>
    <row r="61" spans="1:19" ht="16.5" customHeight="1" x14ac:dyDescent="0.2">
      <c r="B61" s="5"/>
      <c r="D61" s="2">
        <f t="shared" ca="1" si="3"/>
        <v>10</v>
      </c>
      <c r="E61" s="2" t="str">
        <f t="shared" ca="1" si="4"/>
        <v>, 10м</v>
      </c>
      <c r="F61" s="13">
        <v>10</v>
      </c>
      <c r="G61" s="14" t="s">
        <v>18</v>
      </c>
      <c r="H61" s="18" t="s">
        <v>27</v>
      </c>
      <c r="I61" s="14" t="s">
        <v>18</v>
      </c>
    </row>
    <row r="62" spans="1:19" ht="16.5" customHeight="1" x14ac:dyDescent="0.2">
      <c r="A62" s="4"/>
      <c r="B62" s="5"/>
      <c r="D62" s="2" t="str">
        <f t="shared" ca="1" si="3"/>
        <v>другая</v>
      </c>
      <c r="E62" s="2" t="str">
        <f t="shared" ca="1" si="4"/>
        <v>, м</v>
      </c>
      <c r="F62" s="19" t="s">
        <v>6</v>
      </c>
      <c r="G62" s="14" t="s">
        <v>18</v>
      </c>
      <c r="H62" s="18" t="str">
        <f>", "&amp;'Опросный лист газоанализатор'!F7&amp;"м"</f>
        <v>, м</v>
      </c>
      <c r="I62" s="14" t="s">
        <v>18</v>
      </c>
    </row>
    <row r="63" spans="1:19" ht="16.5" customHeight="1" x14ac:dyDescent="0.2">
      <c r="B63" s="5"/>
      <c r="D63" s="3"/>
      <c r="E63" s="3"/>
      <c r="I63" s="6"/>
    </row>
    <row r="64" spans="1:19" ht="16.5" customHeight="1" x14ac:dyDescent="0.2">
      <c r="A64" s="42" t="s">
        <v>12</v>
      </c>
      <c r="B64" s="5"/>
      <c r="D64" s="3"/>
      <c r="E64" s="3"/>
      <c r="I64" s="6"/>
    </row>
    <row r="65" spans="1:9" ht="16.5" customHeight="1" x14ac:dyDescent="0.2">
      <c r="A65" s="61">
        <v>1</v>
      </c>
      <c r="B65" s="62" t="str">
        <f ca="1">INDEX(D66:D68,A65,1)</f>
        <v>без дополнительной защиты</v>
      </c>
      <c r="C65" s="8" t="str">
        <f ca="1">VLOOKUP(B65,Таблица4[#All],2,)</f>
        <v/>
      </c>
      <c r="D65" s="2" t="s">
        <v>20</v>
      </c>
      <c r="E65" s="2" t="s">
        <v>21</v>
      </c>
      <c r="F65" s="15" t="s">
        <v>80</v>
      </c>
      <c r="G65" s="15" t="s">
        <v>82</v>
      </c>
      <c r="H65" s="15" t="s">
        <v>80</v>
      </c>
      <c r="I65" s="15" t="s">
        <v>82</v>
      </c>
    </row>
    <row r="66" spans="1:9" ht="16.5" customHeight="1" x14ac:dyDescent="0.2">
      <c r="A66" s="4"/>
      <c r="B66" s="5"/>
      <c r="D66" s="2" t="str">
        <f t="shared" ref="D66:D68" ca="1" si="5">OFFSET(F66,0,$A$50-1,,)</f>
        <v>без дополнительной защиты</v>
      </c>
      <c r="E66" s="7" t="str">
        <f t="shared" ref="E66:E68" ca="1" si="6">OFFSET(H66,0,$A$50-1,,)</f>
        <v/>
      </c>
      <c r="F66" s="13" t="s">
        <v>13</v>
      </c>
      <c r="G66" s="14" t="s">
        <v>18</v>
      </c>
      <c r="H66" s="20" t="s">
        <v>18</v>
      </c>
      <c r="I66" s="14" t="s">
        <v>18</v>
      </c>
    </row>
    <row r="67" spans="1:9" ht="16.5" customHeight="1" x14ac:dyDescent="0.2">
      <c r="A67" s="4"/>
      <c r="B67" s="5"/>
      <c r="D67" s="2" t="str">
        <f t="shared" ca="1" si="5"/>
        <v>труба гофрированная полимерная</v>
      </c>
      <c r="E67" s="2" t="str">
        <f t="shared" ca="1" si="6"/>
        <v>, ТГ</v>
      </c>
      <c r="F67" s="13" t="s">
        <v>14</v>
      </c>
      <c r="G67" s="14" t="s">
        <v>18</v>
      </c>
      <c r="H67" s="18" t="s">
        <v>28</v>
      </c>
      <c r="I67" s="14" t="s">
        <v>18</v>
      </c>
    </row>
    <row r="68" spans="1:9" ht="16.5" customHeight="1" x14ac:dyDescent="0.2">
      <c r="A68" s="4"/>
      <c r="B68" s="5"/>
      <c r="D68" s="2" t="str">
        <f t="shared" ca="1" si="5"/>
        <v>другая</v>
      </c>
      <c r="E68" s="2" t="str">
        <f t="shared" ca="1" si="6"/>
        <v xml:space="preserve">, </v>
      </c>
      <c r="F68" s="19" t="s">
        <v>6</v>
      </c>
      <c r="G68" s="14" t="s">
        <v>18</v>
      </c>
      <c r="H68" s="18" t="str">
        <f>", "&amp;'Опросный лист газоанализатор'!F8</f>
        <v xml:space="preserve">, </v>
      </c>
      <c r="I68" s="14" t="s">
        <v>18</v>
      </c>
    </row>
    <row r="69" spans="1:9" ht="16.5" customHeight="1" x14ac:dyDescent="0.2">
      <c r="A69" s="4"/>
      <c r="B69" s="5"/>
      <c r="I69" s="6"/>
    </row>
    <row r="70" spans="1:9" ht="16.5" customHeight="1" x14ac:dyDescent="0.2">
      <c r="A70" s="42" t="s">
        <v>30</v>
      </c>
      <c r="B70" s="5"/>
      <c r="I70" s="6"/>
    </row>
    <row r="71" spans="1:9" ht="16.5" customHeight="1" x14ac:dyDescent="0.2">
      <c r="A71" s="61">
        <v>1</v>
      </c>
      <c r="B71" s="62" t="str">
        <f>INDEX(D72:D73,A71,1)</f>
        <v>LoRaWAN + Bluetooth Low Energy</v>
      </c>
      <c r="C71" s="8" t="str">
        <f>VLOOKUP(B71,Таблица2[#All],2,)</f>
        <v>, LoRa</v>
      </c>
      <c r="D71" s="2" t="s">
        <v>20</v>
      </c>
      <c r="E71" s="2" t="s">
        <v>21</v>
      </c>
    </row>
    <row r="72" spans="1:9" ht="16.5" customHeight="1" x14ac:dyDescent="0.2">
      <c r="D72" s="2" t="s">
        <v>31</v>
      </c>
      <c r="E72" s="2" t="s">
        <v>29</v>
      </c>
    </row>
    <row r="73" spans="1:9" ht="16.5" customHeight="1" x14ac:dyDescent="0.2">
      <c r="A73" s="4"/>
      <c r="B73" s="5"/>
      <c r="D73" s="2" t="s">
        <v>32</v>
      </c>
      <c r="E73" s="2" t="s">
        <v>33</v>
      </c>
      <c r="I73" s="6"/>
    </row>
    <row r="74" spans="1:9" ht="16.5" customHeight="1" x14ac:dyDescent="0.2">
      <c r="A74" s="4"/>
      <c r="B74" s="5"/>
      <c r="I74" s="6"/>
    </row>
    <row r="75" spans="1:9" ht="16.5" customHeight="1" x14ac:dyDescent="0.2">
      <c r="A75" s="42" t="s">
        <v>95</v>
      </c>
      <c r="B75" s="5"/>
      <c r="I75" s="6"/>
    </row>
    <row r="76" spans="1:9" ht="16.5" customHeight="1" x14ac:dyDescent="0.2">
      <c r="A76" s="64">
        <v>1</v>
      </c>
      <c r="B76" s="65" t="str">
        <f>INDEX(Таблица8[],A76,1)</f>
        <v>от -40 до +60 °C (индустриальный температурный диапазон)</v>
      </c>
      <c r="C76" s="8" t="str">
        <f>INDEX(Таблица8[],A76,2)</f>
        <v/>
      </c>
      <c r="D76" s="2" t="s">
        <v>20</v>
      </c>
      <c r="E76" s="2" t="s">
        <v>21</v>
      </c>
      <c r="I76" s="6"/>
    </row>
    <row r="77" spans="1:9" ht="16.5" customHeight="1" x14ac:dyDescent="0.2">
      <c r="A77" s="4"/>
      <c r="B77" s="5"/>
      <c r="D77" s="2" t="s">
        <v>96</v>
      </c>
      <c r="E77" s="2" t="s">
        <v>18</v>
      </c>
      <c r="I77" s="6"/>
    </row>
    <row r="78" spans="1:9" ht="16.5" customHeight="1" x14ac:dyDescent="0.2">
      <c r="A78" s="4"/>
      <c r="B78" s="5"/>
      <c r="D78" s="2" t="str">
        <f>IF(A71&lt;2,"от -52 до +60 °C (низкотемпературный диапазон)","")</f>
        <v>от -52 до +60 °C (низкотемпературный диапазон)</v>
      </c>
      <c r="E78" s="2" t="str">
        <f>IF(A71&lt;2,", Н","")</f>
        <v>, Н</v>
      </c>
      <c r="I78" s="6"/>
    </row>
    <row r="79" spans="1:9" ht="16.5" customHeight="1" x14ac:dyDescent="0.2">
      <c r="A79" s="4"/>
      <c r="B79" s="5"/>
      <c r="D79" s="2" t="str">
        <f>IF(A71&lt;2,"от -56 до +60 °C (расширенный низкотемпературный диапазон)","")</f>
        <v>от -56 до +60 °C (расширенный низкотемпературный диапазон)</v>
      </c>
      <c r="E79" s="2" t="str">
        <f>IF(A71&lt;2,", РН","")</f>
        <v>, РН</v>
      </c>
      <c r="I79" s="6"/>
    </row>
    <row r="80" spans="1:9" ht="16.5" customHeight="1" x14ac:dyDescent="0.2">
      <c r="A80" s="4"/>
      <c r="B80" s="5"/>
      <c r="I80" s="6"/>
    </row>
    <row r="81" spans="1:9" ht="16.5" customHeight="1" x14ac:dyDescent="0.2">
      <c r="A81" s="42" t="s">
        <v>98</v>
      </c>
      <c r="B81" s="5"/>
      <c r="I81" s="6"/>
    </row>
    <row r="82" spans="1:9" ht="16.5" customHeight="1" x14ac:dyDescent="0.2">
      <c r="A82" s="61">
        <v>1</v>
      </c>
      <c r="B82" s="62" t="str">
        <f>INDEX(D83:D86,A82,1)</f>
        <v>не требуется</v>
      </c>
      <c r="C82" s="8" t="str">
        <f>VLOOKUP(B82,Таблица5[#All],2,)</f>
        <v/>
      </c>
      <c r="D82" s="2" t="s">
        <v>20</v>
      </c>
      <c r="E82" s="2" t="s">
        <v>21</v>
      </c>
    </row>
    <row r="83" spans="1:9" ht="16.5" customHeight="1" x14ac:dyDescent="0.2">
      <c r="D83" s="2" t="s">
        <v>11</v>
      </c>
      <c r="E83" s="7" t="s">
        <v>18</v>
      </c>
    </row>
    <row r="84" spans="1:9" ht="16.5" customHeight="1" x14ac:dyDescent="0.2">
      <c r="D84" t="s">
        <v>99</v>
      </c>
      <c r="E84" s="43" t="s">
        <v>97</v>
      </c>
    </row>
    <row r="85" spans="1:9" ht="16.5" customHeight="1" x14ac:dyDescent="0.2">
      <c r="D85" t="s">
        <v>100</v>
      </c>
      <c r="E85" s="43" t="s">
        <v>101</v>
      </c>
    </row>
    <row r="86" spans="1:9" ht="16.5" customHeight="1" x14ac:dyDescent="0.2">
      <c r="D86" s="2" t="s">
        <v>5</v>
      </c>
      <c r="E86" s="2" t="str">
        <f>"Крепление: "&amp;'Опросный лист газоанализатор'!F11</f>
        <v xml:space="preserve">Крепление: </v>
      </c>
    </row>
    <row r="88" spans="1:9" ht="16.5" customHeight="1" x14ac:dyDescent="0.2">
      <c r="A88" s="42" t="s">
        <v>162</v>
      </c>
    </row>
    <row r="89" spans="1:9" ht="16.5" customHeight="1" x14ac:dyDescent="0.2">
      <c r="A89" s="102" t="str">
        <f ca="1">"Газоанализатор"&amp;C50&amp;" ""Автон"" ("&amp;C4&amp;C25&amp;C55&amp;C65&amp;C76&amp;C71&amp;")"</f>
        <v>Газоанализатор "Автон" (NO2, 0..30 мг/м3, 15%, 1м, LoRa)</v>
      </c>
      <c r="B89" s="102"/>
      <c r="C89" s="102"/>
    </row>
    <row r="90" spans="1:9" ht="16.5" customHeight="1" x14ac:dyDescent="0.2">
      <c r="A90" s="102" t="str">
        <f ca="1">B41</f>
        <v>Газоанализатор Сенсон-СМ-9001-NO2-2-ЭХ</v>
      </c>
      <c r="B90" s="102"/>
      <c r="C90" s="102"/>
    </row>
    <row r="92" spans="1:9" ht="16.5" customHeight="1" x14ac:dyDescent="0.2">
      <c r="A92" s="87" t="s">
        <v>194</v>
      </c>
      <c r="B92" s="86">
        <f ca="1">TODAY()</f>
        <v>45370</v>
      </c>
    </row>
    <row r="93" spans="1:9" ht="16.5" customHeight="1" x14ac:dyDescent="0.2">
      <c r="A93" s="89" t="s">
        <v>193</v>
      </c>
      <c r="B93" s="88">
        <v>45370</v>
      </c>
    </row>
    <row r="94" spans="1:9" ht="16.5" customHeight="1" x14ac:dyDescent="0.2">
      <c r="A94" s="87" t="s">
        <v>195</v>
      </c>
      <c r="B94" s="66" t="str">
        <f ca="1">IF(YEARFRAC(B93,B92)&gt;0.25,"Опросный лист мог устареть","Опросный лист достаточно свежий")</f>
        <v>Опросный лист достаточно свежий</v>
      </c>
    </row>
    <row r="120" spans="1:2" ht="16.5" customHeight="1" x14ac:dyDescent="0.2">
      <c r="A120" s="11"/>
      <c r="B120" s="12"/>
    </row>
  </sheetData>
  <sheetProtection selectLockedCells="1" selectUnlockedCells="1"/>
  <mergeCells count="4">
    <mergeCell ref="A1:B1"/>
    <mergeCell ref="B33:B38"/>
    <mergeCell ref="A89:C89"/>
    <mergeCell ref="A90:C90"/>
  </mergeCells>
  <pageMargins left="0.6692913385826772" right="0.15748031496062992" top="0.35433070866141736" bottom="0.27559055118110237" header="0.19685039370078741" footer="0.23622047244094491"/>
  <pageSetup paperSize="9" scale="17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9" sqref="B19"/>
    </sheetView>
  </sheetViews>
  <sheetFormatPr defaultRowHeight="12.75" x14ac:dyDescent="0.2"/>
  <cols>
    <col min="1" max="1" width="4.7109375" customWidth="1"/>
    <col min="2" max="2" width="30.140625" customWidth="1"/>
    <col min="3" max="3" width="36.5703125" customWidth="1"/>
  </cols>
  <sheetData>
    <row r="1" spans="1:3" ht="24" customHeight="1" x14ac:dyDescent="0.2">
      <c r="A1" s="44" t="s">
        <v>102</v>
      </c>
      <c r="B1" s="45"/>
    </row>
    <row r="2" spans="1:3" ht="14.25" x14ac:dyDescent="0.2">
      <c r="A2" s="46"/>
      <c r="B2" s="47" t="s">
        <v>99</v>
      </c>
      <c r="C2" s="47" t="s">
        <v>100</v>
      </c>
    </row>
    <row r="3" spans="1:3" ht="308.25" customHeight="1" x14ac:dyDescent="0.2">
      <c r="A3" s="46"/>
      <c r="B3" s="46"/>
    </row>
    <row r="4" spans="1:3" ht="14.25" x14ac:dyDescent="0.2">
      <c r="A4" s="46"/>
    </row>
  </sheetData>
  <pageMargins left="0.7" right="0.7" top="0.75" bottom="0.75" header="0.3" footer="0.3"/>
  <pageSetup paperSize="9" orientation="portrait" horizontalDpi="4294967292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Опросный лист газоанализатор</vt:lpstr>
      <vt:lpstr>Лист1</vt:lpstr>
      <vt:lpstr>Справка</vt:lpstr>
      <vt:lpstr>'Опросный лист газоанализатор'!Область_печати</vt:lpstr>
    </vt:vector>
  </TitlesOfParts>
  <Company>нефтегаз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Кукина Ольга</cp:lastModifiedBy>
  <cp:lastPrinted>2024-03-19T08:07:24Z</cp:lastPrinted>
  <dcterms:created xsi:type="dcterms:W3CDTF">2008-11-24T06:26:29Z</dcterms:created>
  <dcterms:modified xsi:type="dcterms:W3CDTF">2024-03-19T08:47:29Z</dcterms:modified>
</cp:coreProperties>
</file>