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5095" windowHeight="12090"/>
  </bookViews>
  <sheets>
    <sheet name="Опросный лист манометр" sheetId="2" r:id="rId1"/>
    <sheet name="Лист1" sheetId="4" state="hidden" r:id="rId2"/>
  </sheets>
  <definedNames>
    <definedName name="Test">#REF!</definedName>
    <definedName name="Арматура">'Опросный лист манометр'!#REF!</definedName>
    <definedName name="Без_пустых">IFERROR(INDEX(#REF!,SMALL(IF(#REF!&lt;&gt;#REF!,ROW(INDIRECT("1:"&amp;ROWS(#REF!))),""),ROW(INDIRECT("1:"&amp;ROWS(#REF!))))),"")</definedName>
    <definedName name="Без_пустых1">IFERROR(VLOOKUP(ROW(#REF!),#REF!,2,0),"")</definedName>
    <definedName name="Гильза">OFFSET('Опросный лист манометр'!#REF!,0,'Опросный лист манометр'!#REF!-1,,1)</definedName>
    <definedName name="Давление_ВПИ">'Опросный лист манометр'!#REF!</definedName>
    <definedName name="Давление_Погрешность">'Опросный лист манометр'!#REF!</definedName>
    <definedName name="Исполнение">'Опросный лист манометр'!#REF!</definedName>
    <definedName name="Кабель_Длина">OFFSET('Опросный лист манометр'!#REF!,0,'Опросный лист манометр'!#REF!-1,,1)</definedName>
    <definedName name="Кабель_Защита">OFFSET('Опросный лист манометр'!#REF!,0,'Опросный лист манометр'!#REF!-1,,1)</definedName>
    <definedName name="Кабель_Подключение">OFFSET('Опросный лист манометр'!#REF!,0,'Опросный лист манометр'!#REF!-1,,1)</definedName>
    <definedName name="Конструктивные_исполнения_по_месту_измерения_температуры">#REF!</definedName>
    <definedName name="_xlnm.Print_Area" localSheetId="0">'Опросный лист манометр'!$A$1:$F$30</definedName>
    <definedName name="Поверка">'Опросный лист манометр'!#REF!</definedName>
    <definedName name="Пример_компоновки_арматуры_присоединительной">#REF!</definedName>
    <definedName name="Резьба">'Опросный лист манометр'!#REF!</definedName>
    <definedName name="Способ_подключения_кабеля_к_термощупу">#REF!</definedName>
    <definedName name="Способы_крепления_термощупа">#REF!</definedName>
    <definedName name="Температура_Диапазон">OFFSET('Опросный лист манометр'!#REF!,0,'Опросный лист манометр'!#REF!-1,,1)</definedName>
    <definedName name="Температура_Место">'Опросный лист манометр'!#REF!</definedName>
    <definedName name="Температура_Погрешность">OFFSET('Опросный лист манометр'!#REF!,0,'Опросный лист манометр'!#REF!-1,,1)</definedName>
    <definedName name="Хранение_передача">'Опросный лист манометр'!#REF!</definedName>
    <definedName name="Щуп_Диаметр">OFFSET('Опросный лист манометр'!#REF!,0,'Опросный лист манометр'!#REF!-1,,1)</definedName>
    <definedName name="Щуп_Длина">OFFSET('Опросный лист манометр'!#REF!,0,'Опросный лист манометр'!#REF!-1,,1)</definedName>
    <definedName name="Щуп_Крепление">OFFSET('Опросный лист манометр'!#REF!,0,'Опросный лист манометр'!#REF!-1,,1)</definedName>
  </definedNames>
  <calcPr calcId="144525"/>
</workbook>
</file>

<file path=xl/calcChain.xml><?xml version="1.0" encoding="utf-8"?>
<calcChain xmlns="http://schemas.openxmlformats.org/spreadsheetml/2006/main">
  <c r="C48" i="4" l="1"/>
  <c r="B48" i="4"/>
  <c r="B59" i="4" l="1"/>
  <c r="C60" i="4" l="1"/>
  <c r="A71" i="4" s="1"/>
  <c r="C27" i="2" s="1"/>
  <c r="C59" i="4"/>
  <c r="E39" i="4"/>
  <c r="E26" i="4"/>
  <c r="B54" i="4" l="1"/>
  <c r="C54" i="4" s="1"/>
  <c r="C55" i="4" l="1"/>
  <c r="E17" i="4" l="1"/>
  <c r="B29" i="4" l="1"/>
  <c r="C29" i="4" s="1"/>
  <c r="A66" i="4" s="1"/>
  <c r="B36" i="4" l="1"/>
  <c r="C36" i="4" s="1"/>
  <c r="C11" i="2" l="1"/>
  <c r="B20" i="4"/>
  <c r="C20" i="4" s="1"/>
  <c r="B5" i="4"/>
  <c r="C5" i="4" s="1"/>
  <c r="B42" i="4" l="1"/>
  <c r="C43" i="4" s="1"/>
  <c r="C42" i="4" l="1"/>
  <c r="C29" i="2"/>
  <c r="A68" i="4" l="1"/>
  <c r="C25" i="2"/>
</calcChain>
</file>

<file path=xl/sharedStrings.xml><?xml version="1.0" encoding="utf-8"?>
<sst xmlns="http://schemas.openxmlformats.org/spreadsheetml/2006/main" count="122" uniqueCount="83">
  <si>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</si>
  <si>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</si>
  <si>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</si>
  <si>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</si>
  <si>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</si>
  <si>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Канал измерения давления</t>
  </si>
  <si>
    <t>Верхний предел диапазона измерения абсолютного давления, МПа</t>
  </si>
  <si>
    <t>Исполнение</t>
  </si>
  <si>
    <t>Присоединительная резьба</t>
  </si>
  <si>
    <t>другая</t>
  </si>
  <si>
    <t>обычное</t>
  </si>
  <si>
    <t>М20х1.5</t>
  </si>
  <si>
    <t>G1/2</t>
  </si>
  <si>
    <t>Дополнительные требования</t>
  </si>
  <si>
    <t>другой</t>
  </si>
  <si>
    <t>Если выбрано "другое", то впишите значение</t>
  </si>
  <si>
    <t>Код для заказа</t>
  </si>
  <si>
    <t>не требуется</t>
  </si>
  <si>
    <t>Свидетельство о поверке</t>
  </si>
  <si>
    <t xml:space="preserve">Предел допускаемой основной приведенной погрешности, % </t>
  </si>
  <si>
    <t>Выбранный вариант</t>
  </si>
  <si>
    <t>индекс</t>
  </si>
  <si>
    <t>значение</t>
  </si>
  <si>
    <t>Исходные данные для выбора</t>
  </si>
  <si>
    <t>В спецификацию</t>
  </si>
  <si>
    <t/>
  </si>
  <si>
    <t>требуется</t>
  </si>
  <si>
    <t>Количество, шт.</t>
  </si>
  <si>
    <t>коррозионностойкое «Ор» (по РТМ 311.001-90)</t>
  </si>
  <si>
    <t>коррозионностойкое «Астр» (по РТМ 311.001-90)</t>
  </si>
  <si>
    <t>коррозионностойкое (К3 по ГОСТ 13846-89)</t>
  </si>
  <si>
    <t>Столбец1</t>
  </si>
  <si>
    <t>Столбец2</t>
  </si>
  <si>
    <t>, К</t>
  </si>
  <si>
    <t>, «Ор»</t>
  </si>
  <si>
    <t>, «Астр»</t>
  </si>
  <si>
    <t>0.6МПа</t>
  </si>
  <si>
    <t>1МПа</t>
  </si>
  <si>
    <t>1.6МПа</t>
  </si>
  <si>
    <t>2.5МПа</t>
  </si>
  <si>
    <t>4МПа</t>
  </si>
  <si>
    <t>6МПа</t>
  </si>
  <si>
    <t>10МПа</t>
  </si>
  <si>
    <t>16МПа</t>
  </si>
  <si>
    <t>25МПа</t>
  </si>
  <si>
    <t>40МПа</t>
  </si>
  <si>
    <t>60МПа</t>
  </si>
  <si>
    <t>, 0.15%</t>
  </si>
  <si>
    <t>, 0.25%</t>
  </si>
  <si>
    <t>, 0.5%</t>
  </si>
  <si>
    <t>, 1%</t>
  </si>
  <si>
    <t>, 1.5%</t>
  </si>
  <si>
    <t>, П</t>
  </si>
  <si>
    <t>, М20х1.5</t>
  </si>
  <si>
    <t>, G1/2</t>
  </si>
  <si>
    <t>Код для заказа комплекса:</t>
  </si>
  <si>
    <t>ввв</t>
  </si>
  <si>
    <t>Арматура присоединительная:</t>
  </si>
  <si>
    <t>, АП3</t>
  </si>
  <si>
    <t>Передача и хранение данных</t>
  </si>
  <si>
    <t>LoRaWAN + Bluetooth Low Energy</t>
  </si>
  <si>
    <t>встроенная память 64 МБ + Bluetooth Low Energy</t>
  </si>
  <si>
    <t>NB-IoT + Bluetooth Low Energy</t>
  </si>
  <si>
    <t>, LoRa</t>
  </si>
  <si>
    <t>, NB-IoT</t>
  </si>
  <si>
    <t>, 64МБ</t>
  </si>
  <si>
    <t>Столбец3</t>
  </si>
  <si>
    <t>, LoRaWAN</t>
  </si>
  <si>
    <t>Дополнительная комплектация</t>
  </si>
  <si>
    <t xml:space="preserve">Опросный лист на Манометр "Автон" </t>
  </si>
  <si>
    <t>, АПХ</t>
  </si>
  <si>
    <t>Клапан игольчатый 15ЛС54БКМ - М20х1,5 1 шт.
Отвод-охладитель ОС100/ОХ4 1 шт.
Шайба медная 12х18х1 3 шт.</t>
  </si>
  <si>
    <r>
      <t>АП3 (при измерении давления среды с температурой</t>
    </r>
    <r>
      <rPr>
        <sz val="12"/>
        <rFont val="Calibri"/>
        <family val="2"/>
        <charset val="204"/>
      </rPr>
      <t xml:space="preserve"> больше</t>
    </r>
    <r>
      <rPr>
        <sz val="12"/>
        <rFont val="Calibri"/>
        <family val="2"/>
        <charset val="204"/>
        <scheme val="minor"/>
      </rPr>
      <t xml:space="preserve"> +85</t>
    </r>
    <r>
      <rPr>
        <sz val="12"/>
        <rFont val="Arial"/>
        <family val="2"/>
        <charset val="204"/>
      </rPr>
      <t>°</t>
    </r>
    <r>
      <rPr>
        <sz val="12"/>
        <rFont val="Calibri"/>
        <family val="2"/>
        <charset val="204"/>
      </rPr>
      <t>С</t>
    </r>
    <r>
      <rPr>
        <sz val="12"/>
        <rFont val="Calibri"/>
        <family val="2"/>
        <charset val="204"/>
        <scheme val="minor"/>
      </rPr>
      <t>)</t>
    </r>
  </si>
  <si>
    <t>Рабочие условия эксплуатации</t>
  </si>
  <si>
    <t>Верхний предел измерения</t>
  </si>
  <si>
    <t>Предел допускаемой основной приведенной погрешности</t>
  </si>
  <si>
    <t>Арматура присоединительная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</si>
  <si>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</si>
  <si>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</si>
  <si>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</si>
  <si>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</si>
  <si>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</si>
  <si>
    <t>Комплектуется: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</si>
</sst>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b/>
      <sz val="12"/>
      <color rgb="FF1E1E1E"/>
      <name val="Segoe U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i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2" fontId="0" fillId="0" borderId="0" xfId="0" applyNumberForma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NumberForma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/>
    <xf numFmtId="0" fontId="2" fillId="3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0" fontId="1" fillId="0" borderId="0" xfId="0" quotePrefix="1" applyFont="1"/>
    <xf numFmtId="0" fontId="0" fillId="0" borderId="0" xfId="0" applyBorder="1"/>
    <xf numFmtId="2" fontId="0" fillId="0" borderId="0" xfId="0" applyNumberFormat="1" applyAlignment="1">
      <alignment horizontal="left"/>
    </xf>
    <xf numFmtId="0" fontId="0" fillId="0" borderId="0" xfId="0" quotePrefix="1"/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5" borderId="0" xfId="0" applyFont="1" applyFill="1"/>
    <xf numFmtId="0" fontId="9" fillId="3" borderId="0" xfId="0" applyFont="1" applyFill="1"/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quotePrefix="1" applyBorder="1"/>
    <xf numFmtId="0" fontId="2" fillId="3" borderId="0" xfId="0" applyNumberFormat="1" applyFont="1" applyFill="1" applyAlignment="1">
      <alignment vertical="top" wrapText="1"/>
    </xf>
    <xf numFmtId="0" fontId="0" fillId="0" borderId="2" xfId="0" applyBorder="1"/>
    <xf numFmtId="0" fontId="8" fillId="0" borderId="2" xfId="0" applyFont="1" applyBorder="1" applyAlignment="1">
      <alignment vertical="center"/>
    </xf>
    <xf numFmtId="0" fontId="0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5" fillId="0" borderId="2" xfId="0" applyNumberFormat="1" applyFont="1" applyBorder="1" applyProtection="1">
      <protection locked="0"/>
    </xf>
    <xf numFmtId="0" fontId="5" fillId="0" borderId="2" xfId="0" applyFont="1" applyBorder="1"/>
    <xf numFmtId="0" fontId="2" fillId="0" borderId="2" xfId="0" applyFont="1" applyFill="1" applyBorder="1" applyAlignment="1"/>
    <xf numFmtId="49" fontId="11" fillId="0" borderId="2" xfId="0" applyNumberFormat="1" applyFont="1" applyBorder="1" applyAlignment="1">
      <alignment vertical="top" wrapText="1"/>
    </xf>
    <xf numFmtId="0" fontId="5" fillId="6" borderId="2" xfId="0" applyFont="1" applyFill="1" applyBorder="1"/>
    <xf numFmtId="0" fontId="2" fillId="0" borderId="2" xfId="0" applyFont="1" applyBorder="1" applyAlignment="1">
      <alignment vertical="top"/>
    </xf>
    <xf numFmtId="0" fontId="6" fillId="0" borderId="2" xfId="0" applyFont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4" xfId="0" applyFill="1" applyBorder="1"/>
    <xf numFmtId="0" fontId="0" fillId="0" borderId="5" xfId="0" applyBorder="1"/>
    <xf numFmtId="0" fontId="0" fillId="3" borderId="3" xfId="0" applyFill="1" applyBorder="1"/>
    <xf numFmtId="0" fontId="2" fillId="3" borderId="3" xfId="0" applyFont="1" applyFill="1" applyBorder="1"/>
    <xf numFmtId="0" fontId="9" fillId="0" borderId="0" xfId="0" applyFont="1"/>
    <xf numFmtId="0" fontId="0" fillId="4" borderId="3" xfId="0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3" borderId="0" xfId="0" applyFill="1" applyAlignment="1">
      <alignment horizontal="left" vertical="top" wrapText="1"/>
    </xf>
  </cellXfs>
  <cellStyles count="1">
    <cellStyle name="Обычный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numFmt numFmtId="2" formatCode="0.00"/>
    </dxf>
    <dxf>
      <numFmt numFmtId="2" formatCode="0.00"/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2" dropStyle="combo" dx="16" fmlaLink="Лист1!$A$5" fmlaRange="Лист1!$D$6:$D$17" noThreeD="1" sel="8" val="0"/>
</file>

<file path=xl/ctrlProps/ctrlProp2.xml><?xml version="1.0" encoding="utf-8"?>
<formControlPr xmlns="http://schemas.microsoft.com/office/spreadsheetml/2009/9/main" objectType="Drop" dropStyle="combo" dx="16" fmlaLink="Лист1!$A$20" fmlaRange="Лист1!$D$21:$D$26" noThreeD="1" sel="2" val="0"/>
</file>

<file path=xl/ctrlProps/ctrlProp3.xml><?xml version="1.0" encoding="utf-8"?>
<formControlPr xmlns="http://schemas.microsoft.com/office/spreadsheetml/2009/9/main" objectType="Drop" dropStyle="combo" dx="16" fmlaLink="Лист1!$A$29" fmlaRange="Лист1!$D$30:$D$33" noThreeD="1" val="0"/>
</file>

<file path=xl/ctrlProps/ctrlProp4.xml><?xml version="1.0" encoding="utf-8"?>
<formControlPr xmlns="http://schemas.microsoft.com/office/spreadsheetml/2009/9/main" objectType="Drop" dropStyle="combo" dx="16" fmlaLink="Лист1!$A$36" fmlaRange="Лист1!$D$37:$D$39" noThreeD="1" val="0"/>
</file>

<file path=xl/ctrlProps/ctrlProp5.xml><?xml version="1.0" encoding="utf-8"?>
<formControlPr xmlns="http://schemas.microsoft.com/office/spreadsheetml/2009/9/main" objectType="Drop" dropStyle="combo" dx="16" fmlaLink="Лист1!$A$42" fmlaRange="Лист1!$D$43:$D$44" noThreeD="1" val="0"/>
</file>

<file path=xl/ctrlProps/ctrlProp6.xml><?xml version="1.0" encoding="utf-8"?>
<formControlPr xmlns="http://schemas.microsoft.com/office/spreadsheetml/2009/9/main" objectType="Drop" dropStyle="combo" dx="16" fmlaLink="Лист1!$A$59" fmlaRange="Лист1!$D$60:$D$62" noThreeD="1" val="0"/>
</file>

<file path=xl/ctrlProps/ctrlProp7.xml><?xml version="1.0" encoding="utf-8"?>
<formControlPr xmlns="http://schemas.microsoft.com/office/spreadsheetml/2009/9/main" objectType="Drop" dropStyle="combo" dx="16" fmlaLink="Лист1!$A$54" fmlaRange="Лист1!$D$55:$D$56" noThreeD="1" val="0"/>
</file>

<file path=xl/ctrlProps/ctrlProp8.xml><?xml version="1.0" encoding="utf-8"?>
<formControlPr xmlns="http://schemas.microsoft.com/office/spreadsheetml/2009/9/main" objectType="Drop" dropStyle="combo" dx="16" fmlaLink="Лист1!$A$48" fmlaRange="Лист1!$D$49:$D$51" noThreeD="1" val="0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104775</xdr:rowOff>
        </xdr:from>
        <xdr:to>
          <xdr:col>3</xdr:col>
          <xdr:colOff>3667125</xdr:colOff>
          <xdr:row>2</xdr:row>
          <xdr:rowOff>352425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76200</xdr:rowOff>
        </xdr:from>
        <xdr:to>
          <xdr:col>3</xdr:col>
          <xdr:colOff>3667125</xdr:colOff>
          <xdr:row>3</xdr:row>
          <xdr:rowOff>323850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47625</xdr:rowOff>
        </xdr:from>
        <xdr:to>
          <xdr:col>3</xdr:col>
          <xdr:colOff>3667125</xdr:colOff>
          <xdr:row>4</xdr:row>
          <xdr:rowOff>295275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28575</xdr:rowOff>
        </xdr:from>
        <xdr:to>
          <xdr:col>3</xdr:col>
          <xdr:colOff>3667125</xdr:colOff>
          <xdr:row>5</xdr:row>
          <xdr:rowOff>276225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28575</xdr:rowOff>
        </xdr:from>
        <xdr:to>
          <xdr:col>3</xdr:col>
          <xdr:colOff>3667125</xdr:colOff>
          <xdr:row>6</xdr:row>
          <xdr:rowOff>276225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142875</xdr:rowOff>
        </xdr:from>
        <xdr:to>
          <xdr:col>3</xdr:col>
          <xdr:colOff>3667125</xdr:colOff>
          <xdr:row>9</xdr:row>
          <xdr:rowOff>390525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47625</xdr:rowOff>
        </xdr:from>
        <xdr:to>
          <xdr:col>3</xdr:col>
          <xdr:colOff>3667125</xdr:colOff>
          <xdr:row>8</xdr:row>
          <xdr:rowOff>295275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5</xdr:col>
          <xdr:colOff>1571625</xdr:colOff>
          <xdr:row>5</xdr:row>
          <xdr:rowOff>276225</xdr:rowOff>
        </xdr:to>
        <xdr:sp macro="" textlink="">
          <xdr:nvSpPr>
            <xdr:cNvPr id="2096" name="TextBox10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5</xdr:col>
          <xdr:colOff>1552575</xdr:colOff>
          <xdr:row>12</xdr:row>
          <xdr:rowOff>885825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14</xdr:row>
          <xdr:rowOff>47625</xdr:rowOff>
        </xdr:from>
        <xdr:to>
          <xdr:col>2</xdr:col>
          <xdr:colOff>2486025</xdr:colOff>
          <xdr:row>14</xdr:row>
          <xdr:rowOff>304800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17</xdr:row>
          <xdr:rowOff>38100</xdr:rowOff>
        </xdr:from>
        <xdr:to>
          <xdr:col>5</xdr:col>
          <xdr:colOff>1543050</xdr:colOff>
          <xdr:row>17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904875</xdr:colOff>
          <xdr:row>18</xdr:row>
          <xdr:rowOff>38100</xdr:rowOff>
        </xdr:from>
        <xdr:to>
          <xdr:col>5</xdr:col>
          <xdr:colOff>1533525</xdr:colOff>
          <xdr:row>18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19</xdr:row>
          <xdr:rowOff>38100</xdr:rowOff>
        </xdr:from>
        <xdr:to>
          <xdr:col>5</xdr:col>
          <xdr:colOff>1533525</xdr:colOff>
          <xdr:row>19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20</xdr:row>
          <xdr:rowOff>38100</xdr:rowOff>
        </xdr:from>
        <xdr:to>
          <xdr:col>5</xdr:col>
          <xdr:colOff>1533525</xdr:colOff>
          <xdr:row>20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123825</xdr:rowOff>
        </xdr:from>
        <xdr:to>
          <xdr:col>5</xdr:col>
          <xdr:colOff>1562100</xdr:colOff>
          <xdr:row>2</xdr:row>
          <xdr:rowOff>381000</xdr:rowOff>
        </xdr:to>
        <xdr:sp macro="" textlink="">
          <xdr:nvSpPr>
            <xdr:cNvPr id="2129" name="TextBox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76200</xdr:rowOff>
        </xdr:from>
        <xdr:to>
          <xdr:col>5</xdr:col>
          <xdr:colOff>1562100</xdr:colOff>
          <xdr:row>3</xdr:row>
          <xdr:rowOff>333375</xdr:rowOff>
        </xdr:to>
        <xdr:sp macro="" textlink="">
          <xdr:nvSpPr>
            <xdr:cNvPr id="2130" name="TextBox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38100</xdr:rowOff>
        </xdr:from>
        <xdr:to>
          <xdr:col>5</xdr:col>
          <xdr:colOff>1552575</xdr:colOff>
          <xdr:row>10</xdr:row>
          <xdr:rowOff>962025</xdr:rowOff>
        </xdr:to>
        <xdr:sp macro="" textlink="">
          <xdr:nvSpPr>
            <xdr:cNvPr id="2143" name="TextBox11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28575</xdr:rowOff>
        </xdr:from>
        <xdr:to>
          <xdr:col>3</xdr:col>
          <xdr:colOff>3667125</xdr:colOff>
          <xdr:row>7</xdr:row>
          <xdr:rowOff>276225</xdr:rowOff>
        </xdr:to>
        <xdr:sp macro="" textlink="">
          <xdr:nvSpPr>
            <xdr:cNvPr id="2144" name="Drop Dow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Таблица155" displayName="Таблица155" ref="D29:E33" totalsRowShown="0">
  <autoFilter ref="D29:E33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D5:E17" totalsRowShown="0">
  <autoFilter ref="D5:E17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2" displayName="Таблица2" ref="D20:E26" totalsRowShown="0">
  <autoFilter ref="D20:E26"/>
  <tableColumns count="2">
    <tableColumn id="1" name="Столбец1" dataDxfId="6"/>
    <tableColumn id="2" name="Столбец2" dataDxfId="5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4" name="Таблица122" displayName="Таблица122" ref="D59:F62" totalsRowShown="0">
  <autoFilter ref="D59:F62"/>
  <tableColumns count="3">
    <tableColumn id="1" name="Столбец1" dataDxfId="4">
      <calculatedColumnFormula>IF(OFFSET(F60:F62,0,#REF!-1)=0,"",OFFSET(F60:F62,0,#REF!-1))</calculatedColumnFormula>
    </tableColumn>
    <tableColumn id="2" name="Столбец2" dataDxfId="3"/>
    <tableColumn id="4" name="Столбец3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5" name="Таблица133" displayName="Таблица133" ref="D42:F45" totalsRowShown="0">
  <autoFilter ref="D42:F45"/>
  <tableColumns count="3">
    <tableColumn id="1" name="Столбец1">
      <calculatedColumnFormula>IF(A46=1,"LoRaWAN","нет")</calculatedColumnFormula>
    </tableColumn>
    <tableColumn id="2" name="Столбец2" dataDxfId="2"/>
    <tableColumn id="3" name="Столбец3" dataDxfId="1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7" name="Таблица16" displayName="Таблица16" ref="D36:E39" totalsRowShown="0">
  <autoFilter ref="D36:E39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8" name="Таблица188" displayName="Таблица188" ref="D54:E56" totalsRowShown="0">
  <autoFilter ref="D54:E56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5" name="Таблица5" displayName="Таблица5" ref="D48:E51" totalsRowShown="0">
  <autoFilter ref="D48:E51"/>
  <tableColumns count="2">
    <tableColumn id="1" name="Столбец1"/>
    <tableColumn id="2" name="Столбец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7.emf"/><Relationship Id="rId26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8.xml"/><Relationship Id="rId25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control" Target="../activeX/activeX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trlProp" Target="../ctrlProps/ctrlProp3.xml"/><Relationship Id="rId28" Type="http://schemas.openxmlformats.org/officeDocument/2006/relationships/ctrlProp" Target="../ctrlProps/ctrlProp8.xml"/><Relationship Id="rId10" Type="http://schemas.openxmlformats.org/officeDocument/2006/relationships/image" Target="../media/image3.emf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5.emf"/><Relationship Id="rId22" Type="http://schemas.openxmlformats.org/officeDocument/2006/relationships/ctrlProp" Target="../ctrlProps/ctrlProp2.xml"/><Relationship Id="rId27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30"/>
  <sheetViews>
    <sheetView tabSelected="1" zoomScaleNormal="100" zoomScaleSheetLayoutView="115" workbookViewId="0">
      <selection activeCell="D43" sqref="D43"/>
    </sheetView>
  </sheetViews>
  <sheetFormatPr defaultRowHeight="12.75" x14ac:dyDescent="0.2"/>
  <cols>
    <col min="1" max="1" width="1.7109375" customWidth="1"/>
    <col min="2" max="2" width="3.28515625" customWidth="1"/>
    <col min="3" max="3" width="53.28515625" customWidth="1"/>
    <col min="4" max="4" width="55.5703125" customWidth="1"/>
    <col min="5" max="5" width="1.7109375" customWidth="1"/>
    <col min="6" max="6" width="24" customWidth="1"/>
    <col min="7" max="7" width="5.5703125" style="3" customWidth="1"/>
    <col min="8" max="8" width="29.5703125" customWidth="1"/>
    <col min="9" max="9" width="22.85546875" customWidth="1"/>
    <col min="10" max="15" width="10.42578125" customWidth="1"/>
    <col min="16" max="18" width="19.28515625" customWidth="1"/>
  </cols>
  <sheetData>
    <row r="1" spans="1:6" ht="46.5" customHeight="1" x14ac:dyDescent="0.25">
      <c r="A1" s="34"/>
      <c r="B1" s="34"/>
      <c r="C1" s="35" t="s">
        <v>69</v>
      </c>
      <c r="D1" s="36"/>
      <c r="E1" s="34"/>
      <c r="F1" s="37" t="s">
        <v>15</v>
      </c>
    </row>
    <row r="2" spans="1:6" ht="18" customHeight="1" x14ac:dyDescent="0.25">
      <c r="A2" s="34"/>
      <c r="B2" s="38" t="s">
        <v>5</v>
      </c>
      <c r="C2" s="38"/>
      <c r="D2" s="38"/>
      <c r="E2" s="38"/>
      <c r="F2" s="37"/>
    </row>
    <row r="3" spans="1:6" ht="35.25" customHeight="1" x14ac:dyDescent="0.25">
      <c r="A3" s="34"/>
      <c r="B3" s="38"/>
      <c r="C3" s="37" t="s">
        <v>6</v>
      </c>
      <c r="D3" s="38"/>
      <c r="E3" s="38"/>
      <c r="F3" s="39" t="s">
        <v>25</v>
      </c>
    </row>
    <row r="4" spans="1:6" ht="32.25" customHeight="1" x14ac:dyDescent="0.25">
      <c r="A4" s="34"/>
      <c r="B4" s="38"/>
      <c r="C4" s="37" t="s">
        <v>19</v>
      </c>
      <c r="D4" s="38"/>
      <c r="E4" s="38"/>
      <c r="F4" s="40" t="s">
        <v>25</v>
      </c>
    </row>
    <row r="5" spans="1:6" ht="25.5" customHeight="1" x14ac:dyDescent="0.25">
      <c r="A5" s="34"/>
      <c r="B5" s="38" t="s">
        <v>7</v>
      </c>
      <c r="C5" s="38"/>
      <c r="D5" s="38"/>
      <c r="E5" s="38"/>
      <c r="F5" s="40"/>
    </row>
    <row r="6" spans="1:6" ht="24.75" customHeight="1" x14ac:dyDescent="0.25">
      <c r="A6" s="34"/>
      <c r="B6" s="41" t="s">
        <v>8</v>
      </c>
      <c r="C6" s="34"/>
      <c r="D6" s="38"/>
      <c r="E6" s="38"/>
      <c r="F6" s="40" t="s">
        <v>25</v>
      </c>
    </row>
    <row r="7" spans="1:6" ht="25.5" customHeight="1" x14ac:dyDescent="0.25">
      <c r="A7" s="34"/>
      <c r="B7" s="38" t="s">
        <v>59</v>
      </c>
      <c r="C7" s="38"/>
      <c r="D7" s="38"/>
      <c r="E7" s="38"/>
      <c r="F7" s="40"/>
    </row>
    <row r="8" spans="1:6" ht="25.5" customHeight="1" x14ac:dyDescent="0.25">
      <c r="A8" s="34"/>
      <c r="B8" s="38" t="s">
        <v>73</v>
      </c>
      <c r="C8" s="38"/>
      <c r="D8" s="38"/>
      <c r="E8" s="38"/>
      <c r="F8" s="40"/>
    </row>
    <row r="9" spans="1:6" ht="25.5" customHeight="1" x14ac:dyDescent="0.25">
      <c r="A9" s="34"/>
      <c r="B9" s="38" t="s">
        <v>18</v>
      </c>
      <c r="C9" s="38"/>
      <c r="D9" s="38"/>
      <c r="E9" s="34"/>
      <c r="F9" s="34"/>
    </row>
    <row r="10" spans="1:6" ht="33" customHeight="1" x14ac:dyDescent="0.25">
      <c r="A10" s="34"/>
      <c r="B10" s="38" t="s">
        <v>57</v>
      </c>
      <c r="C10" s="38"/>
      <c r="D10" s="34"/>
      <c r="E10" s="38"/>
      <c r="F10" s="40" t="s">
        <v>56</v>
      </c>
    </row>
    <row r="11" spans="1:6" ht="78" customHeight="1" x14ac:dyDescent="0.25">
      <c r="A11" s="34"/>
      <c r="B11" s="38"/>
      <c r="C11" s="42" t="str">
        <f>Лист1!C60</f>
        <v/>
      </c>
      <c r="D11" s="43" t="s">
        <v>25</v>
      </c>
      <c r="E11" s="38"/>
      <c r="F11" s="40"/>
    </row>
    <row r="12" spans="1:6" ht="12.75" customHeight="1" x14ac:dyDescent="0.25">
      <c r="A12" s="34"/>
      <c r="B12" s="38"/>
      <c r="C12" s="38"/>
      <c r="D12" s="38"/>
      <c r="E12" s="38"/>
      <c r="F12" s="40"/>
    </row>
    <row r="13" spans="1:6" ht="71.25" customHeight="1" x14ac:dyDescent="0.25">
      <c r="A13" s="34"/>
      <c r="B13" s="44" t="s">
        <v>13</v>
      </c>
      <c r="C13" s="38"/>
      <c r="D13" s="40" t="s">
        <v>25</v>
      </c>
      <c r="E13" s="38"/>
      <c r="F13" s="40"/>
    </row>
    <row r="14" spans="1:6" ht="10.5" customHeight="1" x14ac:dyDescent="0.25">
      <c r="A14" s="34"/>
      <c r="B14" s="38"/>
      <c r="C14" s="38"/>
      <c r="D14" s="38"/>
      <c r="E14" s="38"/>
      <c r="F14" s="38"/>
    </row>
    <row r="15" spans="1:6" ht="25.5" customHeight="1" x14ac:dyDescent="0.25">
      <c r="A15" s="34"/>
      <c r="B15" s="38" t="s">
        <v>27</v>
      </c>
      <c r="C15" s="38"/>
      <c r="D15" s="40"/>
      <c r="E15" s="38"/>
      <c r="F15" s="38"/>
    </row>
    <row r="16" spans="1:6" x14ac:dyDescent="0.2">
      <c r="A16" s="34"/>
      <c r="B16" s="34"/>
      <c r="C16" s="34"/>
      <c r="D16" s="45"/>
      <c r="E16" s="34"/>
      <c r="F16" s="34"/>
    </row>
    <row r="17" spans="1:6" ht="15.75" x14ac:dyDescent="0.25">
      <c r="A17" s="34"/>
      <c r="B17" s="38" t="s">
        <v>0</v>
      </c>
      <c r="C17" s="38"/>
      <c r="D17" s="45"/>
      <c r="E17" s="34"/>
      <c r="F17" s="34"/>
    </row>
    <row r="18" spans="1:6" ht="24.95" customHeight="1" x14ac:dyDescent="0.25">
      <c r="A18" s="34"/>
      <c r="B18" s="38"/>
      <c r="C18" s="38" t="s">
        <v>1</v>
      </c>
      <c r="D18" s="46"/>
      <c r="E18" s="47"/>
      <c r="F18" s="34"/>
    </row>
    <row r="19" spans="1:6" ht="24.95" customHeight="1" x14ac:dyDescent="0.25">
      <c r="A19" s="34"/>
      <c r="B19" s="38"/>
      <c r="C19" s="38" t="s">
        <v>2</v>
      </c>
      <c r="D19" s="46"/>
      <c r="E19" s="47"/>
      <c r="F19" s="34"/>
    </row>
    <row r="20" spans="1:6" ht="24.95" customHeight="1" x14ac:dyDescent="0.25">
      <c r="A20" s="34"/>
      <c r="B20" s="38"/>
      <c r="C20" s="38" t="s">
        <v>3</v>
      </c>
      <c r="D20" s="46" t="s">
        <v>25</v>
      </c>
      <c r="E20" s="47"/>
      <c r="F20" s="34"/>
    </row>
    <row r="21" spans="1:6" ht="24.95" customHeight="1" x14ac:dyDescent="0.25">
      <c r="A21" s="34"/>
      <c r="B21" s="38"/>
      <c r="C21" s="38" t="s">
        <v>4</v>
      </c>
      <c r="D21" s="46"/>
      <c r="E21" s="47"/>
      <c r="F21" s="34"/>
    </row>
    <row r="22" spans="1:6" x14ac:dyDescent="0.2">
      <c r="A22" s="49"/>
      <c r="B22" s="49"/>
      <c r="C22" s="49"/>
      <c r="D22" s="49"/>
      <c r="E22" s="49"/>
      <c r="F22" s="34"/>
    </row>
    <row r="23" spans="1:6" s="3" customFormat="1" ht="7.5" customHeight="1" x14ac:dyDescent="0.2">
      <c r="A23" s="50"/>
      <c r="B23" s="50"/>
      <c r="C23" s="50"/>
      <c r="D23" s="50"/>
      <c r="E23" s="50"/>
      <c r="F23" s="48"/>
    </row>
    <row r="24" spans="1:6" ht="15.75" x14ac:dyDescent="0.25">
      <c r="A24" s="50"/>
      <c r="B24" s="51" t="s">
        <v>16</v>
      </c>
      <c r="C24" s="51"/>
      <c r="D24" s="50"/>
      <c r="E24" s="50"/>
      <c r="F24" s="48"/>
    </row>
    <row r="25" spans="1:6" ht="15.75" x14ac:dyDescent="0.25">
      <c r="A25" s="50"/>
      <c r="B25" s="51"/>
      <c r="C25" s="55" t="str">
        <f>Лист1!A66</f>
        <v>Манометр "Автон" (16МПа, 0.25%, М20х1.5, LoRa)</v>
      </c>
      <c r="D25" s="56"/>
      <c r="E25" s="50"/>
      <c r="F25" s="48"/>
    </row>
    <row r="26" spans="1:6" ht="15.75" x14ac:dyDescent="0.25">
      <c r="A26" s="50"/>
      <c r="B26" s="51" t="s">
        <v>68</v>
      </c>
      <c r="C26" s="50"/>
      <c r="D26" s="50"/>
      <c r="E26" s="50"/>
      <c r="F26" s="48"/>
    </row>
    <row r="27" spans="1:6" ht="129" customHeight="1" x14ac:dyDescent="0.25">
      <c r="A27" s="50"/>
      <c r="B27" s="51"/>
      <c r="C27" s="54" t="str">
        <f>Лист1!A71</f>
        <v/>
      </c>
      <c r="D27" s="54"/>
      <c r="E27" s="50"/>
      <c r="F27" s="48"/>
    </row>
    <row r="28" spans="1:6" ht="15.75" x14ac:dyDescent="0.25">
      <c r="A28" s="50"/>
      <c r="B28" s="51" t="s">
        <v>13</v>
      </c>
      <c r="C28" s="50"/>
      <c r="D28" s="50"/>
      <c r="E28" s="50"/>
      <c r="F28" s="48"/>
    </row>
    <row r="29" spans="1:6" ht="66" customHeight="1" x14ac:dyDescent="0.2">
      <c r="A29" s="50"/>
      <c r="B29" s="50"/>
      <c r="C29" s="53" t="str">
        <f>D13</f>
        <v/>
      </c>
      <c r="D29" s="53"/>
      <c r="E29" s="50"/>
      <c r="F29" s="48"/>
    </row>
    <row r="30" spans="1:6" ht="6.75" customHeight="1" x14ac:dyDescent="0.2">
      <c r="A30" s="50"/>
      <c r="B30" s="50"/>
      <c r="C30" s="50"/>
      <c r="D30" s="50"/>
      <c r="E30" s="50"/>
      <c r="F30" s="48"/>
    </row>
  </sheetData>
  <mergeCells count="3">
    <mergeCell ref="C29:D29"/>
    <mergeCell ref="C27:D27"/>
    <mergeCell ref="C25:D25"/>
  </mergeCells>
  <pageMargins left="0.35433070866141736" right="0.15748031496062992" top="0.51181102362204722" bottom="0.43307086614173229" header="0.31496062992125984" footer="0.31496062992125984"/>
  <pageSetup paperSize="9" scale="72" fitToHeight="2" orientation="portrait" r:id="rId1"/>
  <drawing r:id="rId2"/>
  <legacyDrawing r:id="rId3"/>
  <controls>
    <mc:AlternateContent xmlns:mc="http://schemas.openxmlformats.org/markup-compatibility/2006">
      <mc:Choice Requires="x14">
        <control shapeId="2143" r:id="rId4" name="TextBox11">
          <controlPr defaultSize="0" autoLine="0" linkedCell="D11" r:id="rId5">
            <anchor moveWithCells="1">
              <from>
                <xdr:col>3</xdr:col>
                <xdr:colOff>9525</xdr:colOff>
                <xdr:row>10</xdr:row>
                <xdr:rowOff>38100</xdr:rowOff>
              </from>
              <to>
                <xdr:col>5</xdr:col>
                <xdr:colOff>1552575</xdr:colOff>
                <xdr:row>10</xdr:row>
                <xdr:rowOff>962025</xdr:rowOff>
              </to>
            </anchor>
          </controlPr>
        </control>
      </mc:Choice>
      <mc:Fallback>
        <control shapeId="2143" r:id="rId4" name="TextBox11"/>
      </mc:Fallback>
    </mc:AlternateContent>
    <mc:AlternateContent xmlns:mc="http://schemas.openxmlformats.org/markup-compatibility/2006">
      <mc:Choice Requires="x14">
        <control shapeId="2103" r:id="rId6" name="TextBox17">
          <controlPr defaultSize="0" autoLine="0" linkedCell="D21" r:id="rId7">
            <anchor moveWithCells="1">
              <from>
                <xdr:col>2</xdr:col>
                <xdr:colOff>1219200</xdr:colOff>
                <xdr:row>20</xdr:row>
                <xdr:rowOff>38100</xdr:rowOff>
              </from>
              <to>
                <xdr:col>5</xdr:col>
                <xdr:colOff>1533525</xdr:colOff>
                <xdr:row>20</xdr:row>
                <xdr:rowOff>295275</xdr:rowOff>
              </to>
            </anchor>
          </controlPr>
        </control>
      </mc:Choice>
      <mc:Fallback>
        <control shapeId="2103" r:id="rId6" name="TextBox17"/>
      </mc:Fallback>
    </mc:AlternateContent>
    <mc:AlternateContent xmlns:mc="http://schemas.openxmlformats.org/markup-compatibility/2006">
      <mc:Choice Requires="x14">
        <control shapeId="2102" r:id="rId8" name="TextBox16">
          <controlPr defaultSize="0" autoLine="0" linkedCell="D20" r:id="rId7">
            <anchor moveWithCells="1">
              <from>
                <xdr:col>2</xdr:col>
                <xdr:colOff>1219200</xdr:colOff>
                <xdr:row>19</xdr:row>
                <xdr:rowOff>38100</xdr:rowOff>
              </from>
              <to>
                <xdr:col>5</xdr:col>
                <xdr:colOff>1533525</xdr:colOff>
                <xdr:row>19</xdr:row>
                <xdr:rowOff>295275</xdr:rowOff>
              </to>
            </anchor>
          </controlPr>
        </control>
      </mc:Choice>
      <mc:Fallback>
        <control shapeId="2102" r:id="rId8" name="TextBox16"/>
      </mc:Fallback>
    </mc:AlternateContent>
    <mc:AlternateContent xmlns:mc="http://schemas.openxmlformats.org/markup-compatibility/2006">
      <mc:Choice Requires="x14">
        <control shapeId="2101" r:id="rId9" name="TextBox15">
          <controlPr defaultSize="0" autoLine="0" linkedCell="D19" r:id="rId10">
            <anchor moveWithCells="1">
              <from>
                <xdr:col>2</xdr:col>
                <xdr:colOff>904875</xdr:colOff>
                <xdr:row>18</xdr:row>
                <xdr:rowOff>38100</xdr:rowOff>
              </from>
              <to>
                <xdr:col>5</xdr:col>
                <xdr:colOff>1533525</xdr:colOff>
                <xdr:row>18</xdr:row>
                <xdr:rowOff>295275</xdr:rowOff>
              </to>
            </anchor>
          </controlPr>
        </control>
      </mc:Choice>
      <mc:Fallback>
        <control shapeId="2101" r:id="rId9" name="TextBox15"/>
      </mc:Fallback>
    </mc:AlternateContent>
    <mc:AlternateContent xmlns:mc="http://schemas.openxmlformats.org/markup-compatibility/2006">
      <mc:Choice Requires="x14">
        <control shapeId="2100" r:id="rId11" name="TextBox14">
          <controlPr defaultSize="0" autoLine="0" linkedCell="D18" r:id="rId12">
            <anchor moveWithCells="1">
              <from>
                <xdr:col>2</xdr:col>
                <xdr:colOff>1866900</xdr:colOff>
                <xdr:row>17</xdr:row>
                <xdr:rowOff>38100</xdr:rowOff>
              </from>
              <to>
                <xdr:col>5</xdr:col>
                <xdr:colOff>1543050</xdr:colOff>
                <xdr:row>17</xdr:row>
                <xdr:rowOff>295275</xdr:rowOff>
              </to>
            </anchor>
          </controlPr>
        </control>
      </mc:Choice>
      <mc:Fallback>
        <control shapeId="2100" r:id="rId11" name="TextBox14"/>
      </mc:Fallback>
    </mc:AlternateContent>
    <mc:AlternateContent xmlns:mc="http://schemas.openxmlformats.org/markup-compatibility/2006">
      <mc:Choice Requires="x14">
        <control shapeId="2099" r:id="rId13" name="TextBox13">
          <controlPr defaultSize="0" autoLine="0" linkedCell="D15" r:id="rId14">
            <anchor moveWithCells="1">
              <from>
                <xdr:col>2</xdr:col>
                <xdr:colOff>1057275</xdr:colOff>
                <xdr:row>14</xdr:row>
                <xdr:rowOff>47625</xdr:rowOff>
              </from>
              <to>
                <xdr:col>2</xdr:col>
                <xdr:colOff>2486025</xdr:colOff>
                <xdr:row>14</xdr:row>
                <xdr:rowOff>304800</xdr:rowOff>
              </to>
            </anchor>
          </controlPr>
        </control>
      </mc:Choice>
      <mc:Fallback>
        <control shapeId="2099" r:id="rId13" name="TextBox13"/>
      </mc:Fallback>
    </mc:AlternateContent>
    <mc:AlternateContent xmlns:mc="http://schemas.openxmlformats.org/markup-compatibility/2006">
      <mc:Choice Requires="x14">
        <control shapeId="2096" r:id="rId15" name="TextBox10">
          <controlPr defaultSize="0" autoLine="0" linkedCell="F6" r:id="rId16">
            <anchor moveWithCells="1">
              <from>
                <xdr:col>5</xdr:col>
                <xdr:colOff>9525</xdr:colOff>
                <xdr:row>5</xdr:row>
                <xdr:rowOff>19050</xdr:rowOff>
              </from>
              <to>
                <xdr:col>5</xdr:col>
                <xdr:colOff>1571625</xdr:colOff>
                <xdr:row>5</xdr:row>
                <xdr:rowOff>276225</xdr:rowOff>
              </to>
            </anchor>
          </controlPr>
        </control>
      </mc:Choice>
      <mc:Fallback>
        <control shapeId="2096" r:id="rId15" name="TextBox10"/>
      </mc:Fallback>
    </mc:AlternateContent>
    <mc:AlternateContent xmlns:mc="http://schemas.openxmlformats.org/markup-compatibility/2006">
      <mc:Choice Requires="x14">
        <control shapeId="2098" r:id="rId17" name="TextBox12">
          <controlPr defaultSize="0" autoLine="0" linkedCell="D13" r:id="rId18">
            <anchor moveWithCells="1">
              <from>
                <xdr:col>3</xdr:col>
                <xdr:colOff>9525</xdr:colOff>
                <xdr:row>12</xdr:row>
                <xdr:rowOff>9525</xdr:rowOff>
              </from>
              <to>
                <xdr:col>5</xdr:col>
                <xdr:colOff>1552575</xdr:colOff>
                <xdr:row>12</xdr:row>
                <xdr:rowOff>885825</xdr:rowOff>
              </to>
            </anchor>
          </controlPr>
        </control>
      </mc:Choice>
      <mc:Fallback>
        <control shapeId="2098" r:id="rId17" name="TextBox12"/>
      </mc:Fallback>
    </mc:AlternateContent>
    <mc:AlternateContent xmlns:mc="http://schemas.openxmlformats.org/markup-compatibility/2006">
      <mc:Choice Requires="x14">
        <control shapeId="2129" r:id="rId19" name="TextBox1">
          <controlPr defaultSize="0" autoLine="0" linkedCell="F3" r:id="rId16">
            <anchor moveWithCells="1">
              <from>
                <xdr:col>5</xdr:col>
                <xdr:colOff>0</xdr:colOff>
                <xdr:row>2</xdr:row>
                <xdr:rowOff>123825</xdr:rowOff>
              </from>
              <to>
                <xdr:col>5</xdr:col>
                <xdr:colOff>1562100</xdr:colOff>
                <xdr:row>2</xdr:row>
                <xdr:rowOff>381000</xdr:rowOff>
              </to>
            </anchor>
          </controlPr>
        </control>
      </mc:Choice>
      <mc:Fallback>
        <control shapeId="2129" r:id="rId19" name="TextBox1"/>
      </mc:Fallback>
    </mc:AlternateContent>
    <mc:AlternateContent xmlns:mc="http://schemas.openxmlformats.org/markup-compatibility/2006">
      <mc:Choice Requires="x14">
        <control shapeId="2130" r:id="rId20" name="TextBox2">
          <controlPr defaultSize="0" autoLine="0" linkedCell="F4" r:id="rId16">
            <anchor moveWithCells="1">
              <from>
                <xdr:col>5</xdr:col>
                <xdr:colOff>0</xdr:colOff>
                <xdr:row>3</xdr:row>
                <xdr:rowOff>76200</xdr:rowOff>
              </from>
              <to>
                <xdr:col>5</xdr:col>
                <xdr:colOff>1562100</xdr:colOff>
                <xdr:row>3</xdr:row>
                <xdr:rowOff>333375</xdr:rowOff>
              </to>
            </anchor>
          </controlPr>
        </control>
      </mc:Choice>
      <mc:Fallback>
        <control shapeId="2130" r:id="rId20" name="TextBox2"/>
      </mc:Fallback>
    </mc:AlternateContent>
    <mc:AlternateContent xmlns:mc="http://schemas.openxmlformats.org/markup-compatibility/2006">
      <mc:Choice Requires="x14">
        <control shapeId="2049" r:id="rId21" name="Drop Down 1">
          <controlPr defaultSize="0" autoLine="0" autoPict="0">
            <anchor moveWithCells="1">
              <from>
                <xdr:col>3</xdr:col>
                <xdr:colOff>9525</xdr:colOff>
                <xdr:row>2</xdr:row>
                <xdr:rowOff>104775</xdr:rowOff>
              </from>
              <to>
                <xdr:col>3</xdr:col>
                <xdr:colOff>3667125</xdr:colOff>
                <xdr:row>2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22" name="Drop Down 2">
          <controlPr defaultSize="0" autoLine="0" autoPict="0">
            <anchor moveWithCells="1">
              <from>
                <xdr:col>3</xdr:col>
                <xdr:colOff>9525</xdr:colOff>
                <xdr:row>3</xdr:row>
                <xdr:rowOff>76200</xdr:rowOff>
              </from>
              <to>
                <xdr:col>3</xdr:col>
                <xdr:colOff>3667125</xdr:colOff>
                <xdr:row>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23" name="Drop Down 9">
          <controlPr defaultSize="0" autoLine="0" autoPict="0">
            <anchor moveWithCells="1">
              <from>
                <xdr:col>3</xdr:col>
                <xdr:colOff>9525</xdr:colOff>
                <xdr:row>4</xdr:row>
                <xdr:rowOff>47625</xdr:rowOff>
              </from>
              <to>
                <xdr:col>3</xdr:col>
                <xdr:colOff>3667125</xdr:colOff>
                <xdr:row>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24" name="Drop Down 10">
          <controlPr defaultSize="0" autoLine="0" autoPict="0">
            <anchor moveWithCells="1">
              <from>
                <xdr:col>3</xdr:col>
                <xdr:colOff>9525</xdr:colOff>
                <xdr:row>5</xdr:row>
                <xdr:rowOff>28575</xdr:rowOff>
              </from>
              <to>
                <xdr:col>3</xdr:col>
                <xdr:colOff>3667125</xdr:colOff>
                <xdr:row>5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25" name="Drop Down 11">
          <controlPr defaultSize="0" autoLine="0" autoPict="0">
            <anchor moveWithCells="1">
              <from>
                <xdr:col>3</xdr:col>
                <xdr:colOff>9525</xdr:colOff>
                <xdr:row>6</xdr:row>
                <xdr:rowOff>28575</xdr:rowOff>
              </from>
              <to>
                <xdr:col>3</xdr:col>
                <xdr:colOff>3667125</xdr:colOff>
                <xdr:row>6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26" name="Drop Down 14">
          <controlPr defaultSize="0" autoLine="0" autoPict="0">
            <anchor moveWithCells="1">
              <from>
                <xdr:col>3</xdr:col>
                <xdr:colOff>9525</xdr:colOff>
                <xdr:row>9</xdr:row>
                <xdr:rowOff>142875</xdr:rowOff>
              </from>
              <to>
                <xdr:col>3</xdr:col>
                <xdr:colOff>3667125</xdr:colOff>
                <xdr:row>9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27" name="Drop Down 15">
          <controlPr defaultSize="0" autoLine="0" autoPict="0">
            <anchor moveWithCells="1">
              <from>
                <xdr:col>3</xdr:col>
                <xdr:colOff>9525</xdr:colOff>
                <xdr:row>8</xdr:row>
                <xdr:rowOff>47625</xdr:rowOff>
              </from>
              <to>
                <xdr:col>3</xdr:col>
                <xdr:colOff>3667125</xdr:colOff>
                <xdr:row>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44" r:id="rId28" name="Drop Down 96">
          <controlPr defaultSize="0" autoLine="0" autoPict="0">
            <anchor moveWithCells="1">
              <from>
                <xdr:col>3</xdr:col>
                <xdr:colOff>9525</xdr:colOff>
                <xdr:row>7</xdr:row>
                <xdr:rowOff>28575</xdr:rowOff>
              </from>
              <to>
                <xdr:col>3</xdr:col>
                <xdr:colOff>3667125</xdr:colOff>
                <xdr:row>7</xdr:row>
                <xdr:rowOff>276225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93"/>
  <sheetViews>
    <sheetView topLeftCell="A40" workbookViewId="0">
      <selection activeCell="A67" sqref="A67"/>
    </sheetView>
  </sheetViews>
  <sheetFormatPr defaultRowHeight="12.75" x14ac:dyDescent="0.2"/>
  <cols>
    <col min="1" max="1" width="10.5703125" customWidth="1"/>
    <col min="2" max="2" width="25.85546875" customWidth="1"/>
    <col min="3" max="3" width="49.42578125" customWidth="1"/>
    <col min="4" max="4" width="29.5703125" customWidth="1"/>
    <col min="5" max="5" width="44" customWidth="1"/>
    <col min="6" max="6" width="32.85546875" customWidth="1"/>
    <col min="7" max="10" width="20.5703125" customWidth="1"/>
  </cols>
  <sheetData>
    <row r="1" spans="1:6" ht="15.75" x14ac:dyDescent="0.2">
      <c r="A1" s="57" t="s">
        <v>20</v>
      </c>
      <c r="B1" s="57"/>
      <c r="C1" s="7" t="s">
        <v>24</v>
      </c>
      <c r="D1" s="9" t="s">
        <v>23</v>
      </c>
    </row>
    <row r="2" spans="1:6" ht="15.75" x14ac:dyDescent="0.2">
      <c r="A2" s="7" t="s">
        <v>21</v>
      </c>
      <c r="B2" s="10" t="s">
        <v>22</v>
      </c>
      <c r="C2" s="7"/>
    </row>
    <row r="3" spans="1:6" ht="15.75" x14ac:dyDescent="0.2">
      <c r="A3" s="7"/>
      <c r="B3" s="10"/>
      <c r="C3" s="7"/>
    </row>
    <row r="4" spans="1:6" ht="15.75" x14ac:dyDescent="0.2">
      <c r="A4" s="52" t="s">
        <v>74</v>
      </c>
      <c r="B4" s="10"/>
      <c r="C4" s="7"/>
    </row>
    <row r="5" spans="1:6" ht="15.75" x14ac:dyDescent="0.25">
      <c r="A5" s="2">
        <v>8</v>
      </c>
      <c r="B5" s="11">
        <f>INDEX(D6:D17,A5,1)</f>
        <v>16</v>
      </c>
      <c r="C5" s="18" t="str">
        <f>VLOOKUP(B5,Таблица1[#All],2,)</f>
        <v>16МПа</v>
      </c>
      <c r="D5" t="s">
        <v>31</v>
      </c>
      <c r="E5" t="s">
        <v>32</v>
      </c>
      <c r="F5" t="s">
        <v>25</v>
      </c>
    </row>
    <row r="6" spans="1:6" ht="15.75" x14ac:dyDescent="0.25">
      <c r="B6" s="12"/>
      <c r="C6" s="1"/>
      <c r="D6" s="16">
        <v>0.6</v>
      </c>
      <c r="E6" t="s">
        <v>36</v>
      </c>
    </row>
    <row r="7" spans="1:6" ht="15.75" x14ac:dyDescent="0.25">
      <c r="B7" s="12"/>
      <c r="C7" s="1"/>
      <c r="D7" s="16">
        <v>1</v>
      </c>
      <c r="E7" t="s">
        <v>37</v>
      </c>
    </row>
    <row r="8" spans="1:6" ht="15.75" x14ac:dyDescent="0.25">
      <c r="B8" s="12"/>
      <c r="C8" s="1"/>
      <c r="D8" s="16">
        <v>1.6</v>
      </c>
      <c r="E8" t="s">
        <v>38</v>
      </c>
    </row>
    <row r="9" spans="1:6" ht="15.75" x14ac:dyDescent="0.25">
      <c r="B9" s="12"/>
      <c r="C9" s="1"/>
      <c r="D9" s="16">
        <v>2.5</v>
      </c>
      <c r="E9" t="s">
        <v>39</v>
      </c>
    </row>
    <row r="10" spans="1:6" ht="15.75" x14ac:dyDescent="0.25">
      <c r="B10" s="12"/>
      <c r="C10" s="1"/>
      <c r="D10" s="16">
        <v>4</v>
      </c>
      <c r="E10" t="s">
        <v>40</v>
      </c>
    </row>
    <row r="11" spans="1:6" ht="15.75" x14ac:dyDescent="0.25">
      <c r="B11" s="12"/>
      <c r="C11" s="1"/>
      <c r="D11" s="16">
        <v>6</v>
      </c>
      <c r="E11" t="s">
        <v>41</v>
      </c>
    </row>
    <row r="12" spans="1:6" ht="15.75" x14ac:dyDescent="0.25">
      <c r="B12" s="12"/>
      <c r="C12" s="1"/>
      <c r="D12" s="16">
        <v>10</v>
      </c>
      <c r="E12" t="s">
        <v>42</v>
      </c>
    </row>
    <row r="13" spans="1:6" ht="15.75" x14ac:dyDescent="0.25">
      <c r="B13" s="12"/>
      <c r="C13" s="1"/>
      <c r="D13" s="16">
        <v>16</v>
      </c>
      <c r="E13" t="s">
        <v>43</v>
      </c>
    </row>
    <row r="14" spans="1:6" ht="15.75" x14ac:dyDescent="0.25">
      <c r="B14" s="12"/>
      <c r="C14" s="1"/>
      <c r="D14" s="16">
        <v>25</v>
      </c>
      <c r="E14" t="s">
        <v>44</v>
      </c>
    </row>
    <row r="15" spans="1:6" ht="15.75" x14ac:dyDescent="0.25">
      <c r="B15" s="12"/>
      <c r="C15" s="1"/>
      <c r="D15" s="16">
        <v>40</v>
      </c>
      <c r="E15" t="s">
        <v>45</v>
      </c>
    </row>
    <row r="16" spans="1:6" ht="15.75" x14ac:dyDescent="0.25">
      <c r="B16" s="12"/>
      <c r="C16" s="1"/>
      <c r="D16" s="16">
        <v>60</v>
      </c>
      <c r="E16" t="s">
        <v>46</v>
      </c>
    </row>
    <row r="17" spans="1:6" ht="15.75" x14ac:dyDescent="0.25">
      <c r="B17" s="12"/>
      <c r="C17" s="1"/>
      <c r="D17" t="s">
        <v>14</v>
      </c>
      <c r="E17" t="str">
        <f>'Опросный лист манометр'!F3&amp;"МПа"</f>
        <v>МПа</v>
      </c>
    </row>
    <row r="18" spans="1:6" ht="15.75" x14ac:dyDescent="0.25">
      <c r="B18" s="12"/>
      <c r="C18" s="1"/>
    </row>
    <row r="19" spans="1:6" ht="15.75" x14ac:dyDescent="0.25">
      <c r="A19" s="52" t="s">
        <v>75</v>
      </c>
      <c r="B19" s="12"/>
      <c r="C19" s="1"/>
    </row>
    <row r="20" spans="1:6" ht="15.75" x14ac:dyDescent="0.25">
      <c r="A20">
        <v>2</v>
      </c>
      <c r="B20" s="12">
        <f>INDEX(D21:D26,A20,1)</f>
        <v>0.25</v>
      </c>
      <c r="C20" s="18" t="str">
        <f>VLOOKUP(B20,Таблица2[#All],2,)</f>
        <v>, 0.25%</v>
      </c>
      <c r="D20" t="s">
        <v>31</v>
      </c>
      <c r="E20" t="s">
        <v>32</v>
      </c>
    </row>
    <row r="21" spans="1:6" ht="15.75" x14ac:dyDescent="0.25">
      <c r="B21" s="13"/>
      <c r="C21" s="1"/>
      <c r="D21" s="23">
        <v>0.15</v>
      </c>
      <c r="E21" s="4" t="s">
        <v>47</v>
      </c>
    </row>
    <row r="22" spans="1:6" ht="15.75" x14ac:dyDescent="0.25">
      <c r="B22" s="13"/>
      <c r="C22" s="1"/>
      <c r="D22" s="23">
        <v>0.25</v>
      </c>
      <c r="E22" s="4" t="s">
        <v>48</v>
      </c>
    </row>
    <row r="23" spans="1:6" ht="15.75" x14ac:dyDescent="0.25">
      <c r="B23" s="13"/>
      <c r="C23" s="1"/>
      <c r="D23" s="23">
        <v>0.5</v>
      </c>
      <c r="E23" s="4" t="s">
        <v>49</v>
      </c>
    </row>
    <row r="24" spans="1:6" ht="15.75" x14ac:dyDescent="0.25">
      <c r="B24" s="13"/>
      <c r="C24" s="1"/>
      <c r="D24" s="23">
        <v>1</v>
      </c>
      <c r="E24" s="4" t="s">
        <v>50</v>
      </c>
    </row>
    <row r="25" spans="1:6" ht="15.75" x14ac:dyDescent="0.25">
      <c r="B25" s="13"/>
      <c r="C25" s="1"/>
      <c r="D25" s="23">
        <v>1.5</v>
      </c>
      <c r="E25" s="4" t="s">
        <v>51</v>
      </c>
    </row>
    <row r="26" spans="1:6" ht="15.75" x14ac:dyDescent="0.25">
      <c r="B26" s="12"/>
      <c r="C26" s="1"/>
      <c r="D26" s="16" t="s">
        <v>14</v>
      </c>
      <c r="E26" t="str">
        <f>", "&amp;'Опросный лист манометр'!F4&amp;"%"</f>
        <v>, %</v>
      </c>
    </row>
    <row r="27" spans="1:6" ht="15.75" x14ac:dyDescent="0.25">
      <c r="B27" s="12"/>
      <c r="C27" s="1"/>
    </row>
    <row r="28" spans="1:6" ht="15.75" x14ac:dyDescent="0.25">
      <c r="A28" s="52" t="s">
        <v>7</v>
      </c>
      <c r="B28" s="12"/>
      <c r="C28" s="1"/>
    </row>
    <row r="29" spans="1:6" ht="15.75" x14ac:dyDescent="0.25">
      <c r="A29">
        <v>1</v>
      </c>
      <c r="B29" s="16" t="str">
        <f>INDEX(D30:D33,A29,1)</f>
        <v>обычное</v>
      </c>
      <c r="C29" s="18" t="str">
        <f>VLOOKUP(B29,Таблица155[#All],2,)</f>
        <v/>
      </c>
      <c r="D29" t="s">
        <v>31</v>
      </c>
      <c r="E29" t="s">
        <v>32</v>
      </c>
    </row>
    <row r="30" spans="1:6" ht="15.75" x14ac:dyDescent="0.25">
      <c r="B30" s="12"/>
      <c r="C30" s="1"/>
      <c r="D30" t="s">
        <v>10</v>
      </c>
      <c r="E30" s="21" t="s">
        <v>25</v>
      </c>
      <c r="F30" s="6"/>
    </row>
    <row r="31" spans="1:6" ht="15.75" x14ac:dyDescent="0.25">
      <c r="B31" s="12"/>
      <c r="C31" s="1"/>
      <c r="D31" t="s">
        <v>30</v>
      </c>
      <c r="E31" t="s">
        <v>33</v>
      </c>
    </row>
    <row r="32" spans="1:6" ht="15.75" x14ac:dyDescent="0.25">
      <c r="B32" s="12"/>
      <c r="C32" s="1"/>
      <c r="D32" t="s">
        <v>28</v>
      </c>
      <c r="E32" t="s">
        <v>34</v>
      </c>
    </row>
    <row r="33" spans="1:6" ht="15.75" x14ac:dyDescent="0.25">
      <c r="B33" s="12"/>
      <c r="C33" s="1"/>
      <c r="D33" t="s">
        <v>29</v>
      </c>
      <c r="E33" t="s">
        <v>35</v>
      </c>
    </row>
    <row r="34" spans="1:6" ht="15.75" x14ac:dyDescent="0.25">
      <c r="B34" s="12"/>
      <c r="C34" s="1"/>
    </row>
    <row r="35" spans="1:6" ht="15.75" x14ac:dyDescent="0.25">
      <c r="A35" s="52" t="s">
        <v>8</v>
      </c>
      <c r="B35" s="12"/>
      <c r="C35" s="1"/>
    </row>
    <row r="36" spans="1:6" ht="15.75" x14ac:dyDescent="0.25">
      <c r="A36">
        <v>1</v>
      </c>
      <c r="B36" s="12" t="str">
        <f>INDEX(D37:D39,A36,1)</f>
        <v>М20х1.5</v>
      </c>
      <c r="C36" s="18" t="str">
        <f>VLOOKUP(B36,Таблица16[#All],2,)</f>
        <v>, М20х1.5</v>
      </c>
      <c r="D36" t="s">
        <v>31</v>
      </c>
      <c r="E36" t="s">
        <v>32</v>
      </c>
    </row>
    <row r="37" spans="1:6" ht="15.75" x14ac:dyDescent="0.25">
      <c r="B37" s="12"/>
      <c r="C37" s="1"/>
      <c r="D37" t="s">
        <v>11</v>
      </c>
      <c r="E37" t="s">
        <v>53</v>
      </c>
    </row>
    <row r="38" spans="1:6" ht="15.75" x14ac:dyDescent="0.25">
      <c r="B38" s="12"/>
      <c r="C38" s="1"/>
      <c r="D38" t="s">
        <v>12</v>
      </c>
      <c r="E38" t="s">
        <v>54</v>
      </c>
    </row>
    <row r="39" spans="1:6" ht="15.75" x14ac:dyDescent="0.25">
      <c r="B39" s="12"/>
      <c r="C39" s="1"/>
      <c r="D39" t="s">
        <v>9</v>
      </c>
      <c r="E39" t="str">
        <f>", "&amp;'Опросный лист манометр'!F6</f>
        <v xml:space="preserve">, </v>
      </c>
    </row>
    <row r="40" spans="1:6" ht="15.75" x14ac:dyDescent="0.25">
      <c r="B40" s="12"/>
      <c r="C40" s="1"/>
    </row>
    <row r="41" spans="1:6" ht="15.75" x14ac:dyDescent="0.25">
      <c r="A41" s="52" t="s">
        <v>59</v>
      </c>
      <c r="B41" s="12"/>
      <c r="C41" s="1"/>
    </row>
    <row r="42" spans="1:6" ht="15.75" x14ac:dyDescent="0.25">
      <c r="A42">
        <v>1</v>
      </c>
      <c r="B42" s="12" t="str">
        <f>INDEX(D43:D45,A42,1)</f>
        <v>LoRaWAN + Bluetooth Low Energy</v>
      </c>
      <c r="C42" s="18" t="str">
        <f>VLOOKUP(B42,D42:E44,2,)</f>
        <v>, LoRa</v>
      </c>
      <c r="D42" t="s">
        <v>31</v>
      </c>
      <c r="E42" t="s">
        <v>32</v>
      </c>
      <c r="F42" t="s">
        <v>66</v>
      </c>
    </row>
    <row r="43" spans="1:6" ht="15.75" x14ac:dyDescent="0.25">
      <c r="B43" s="12"/>
      <c r="C43" s="28" t="str">
        <f>VLOOKUP(B42,D42:F44,3,)</f>
        <v>, LoRaWAN</v>
      </c>
      <c r="D43" t="s">
        <v>60</v>
      </c>
      <c r="E43" s="6" t="s">
        <v>63</v>
      </c>
      <c r="F43" s="6" t="s">
        <v>67</v>
      </c>
    </row>
    <row r="44" spans="1:6" ht="15.75" x14ac:dyDescent="0.25">
      <c r="B44" s="12"/>
      <c r="C44" s="28"/>
      <c r="D44" t="s">
        <v>61</v>
      </c>
      <c r="E44" s="6" t="s">
        <v>65</v>
      </c>
      <c r="F44" s="6" t="s">
        <v>65</v>
      </c>
    </row>
    <row r="45" spans="1:6" ht="15.75" x14ac:dyDescent="0.25">
      <c r="B45" s="12"/>
      <c r="C45" s="1"/>
      <c r="D45" t="s">
        <v>62</v>
      </c>
      <c r="E45" s="6" t="s">
        <v>64</v>
      </c>
      <c r="F45" s="6" t="s">
        <v>64</v>
      </c>
    </row>
    <row r="46" spans="1:6" ht="15.75" x14ac:dyDescent="0.25">
      <c r="B46" s="12"/>
      <c r="C46" s="1"/>
      <c r="E46" s="6"/>
      <c r="F46" s="6"/>
    </row>
    <row r="47" spans="1:6" ht="15.75" x14ac:dyDescent="0.25">
      <c r="A47" s="52" t="s">
        <v>73</v>
      </c>
      <c r="B47" s="12"/>
      <c r="C47" s="1"/>
      <c r="E47" s="6"/>
      <c r="F47" s="6"/>
    </row>
    <row r="48" spans="1:6" ht="15.75" x14ac:dyDescent="0.25">
      <c r="A48">
        <v>1</v>
      </c>
      <c r="B48" s="16" t="str">
        <f>INDEX(Таблица5[],A48,1)</f>
        <v>от -40 до +60 °C (индустриальный температурный диапазон)</v>
      </c>
      <c r="C48" s="18" t="str">
        <f>INDEX(Таблица5[],A48,2)</f>
        <v/>
      </c>
      <c r="D48" t="s">
        <v>31</v>
      </c>
      <c r="E48" s="6" t="s">
        <v>32</v>
      </c>
      <c r="F48" s="6"/>
    </row>
    <row r="49" spans="1:8" ht="15.75" x14ac:dyDescent="0.25">
      <c r="B49" s="12"/>
      <c r="C49" s="1"/>
      <c r="D49" t="s">
        <v>77</v>
      </c>
      <c r="E49" s="6" t="s">
        <v>25</v>
      </c>
      <c r="F49" s="6"/>
    </row>
    <row r="50" spans="1:8" ht="15.75" x14ac:dyDescent="0.25">
      <c r="B50" s="12"/>
      <c r="C50" s="1"/>
      <c r="D50" t="s">
        <v>78</v>
      </c>
      <c r="E50" s="6" t="s">
        <v>79</v>
      </c>
      <c r="F50" s="6"/>
    </row>
    <row r="51" spans="1:8" ht="15.75" x14ac:dyDescent="0.25">
      <c r="B51" s="12"/>
      <c r="C51" s="1"/>
      <c r="D51" t="s">
        <v>80</v>
      </c>
      <c r="E51" s="6" t="s">
        <v>81</v>
      </c>
      <c r="F51" s="6"/>
    </row>
    <row r="52" spans="1:8" ht="15.75" x14ac:dyDescent="0.25">
      <c r="B52" s="12"/>
      <c r="C52" s="1"/>
      <c r="E52" s="6"/>
      <c r="F52" s="6"/>
    </row>
    <row r="53" spans="1:8" ht="15.75" x14ac:dyDescent="0.25">
      <c r="A53" s="52" t="s">
        <v>18</v>
      </c>
      <c r="B53" s="12"/>
      <c r="C53" s="1"/>
      <c r="E53" s="6"/>
      <c r="F53" s="6"/>
    </row>
    <row r="54" spans="1:8" ht="15.75" x14ac:dyDescent="0.25">
      <c r="A54">
        <v>1</v>
      </c>
      <c r="B54" s="12" t="str">
        <f>INDEX(D55:D64,A54,1)</f>
        <v>не требуется</v>
      </c>
      <c r="C54" s="18" t="str">
        <f>VLOOKUP(B54,Таблица188[#All],2,)</f>
        <v/>
      </c>
      <c r="D54" t="s">
        <v>31</v>
      </c>
      <c r="E54" t="s">
        <v>32</v>
      </c>
    </row>
    <row r="55" spans="1:8" ht="15.75" x14ac:dyDescent="0.25">
      <c r="B55" s="11"/>
      <c r="C55" s="28" t="str">
        <f>IF(B54="требуется","Первичная поверка","")</f>
        <v/>
      </c>
      <c r="D55" t="s">
        <v>17</v>
      </c>
      <c r="E55" s="24" t="s">
        <v>25</v>
      </c>
    </row>
    <row r="56" spans="1:8" ht="15.75" x14ac:dyDescent="0.25">
      <c r="B56" s="12"/>
      <c r="C56" s="1"/>
      <c r="D56" t="s">
        <v>26</v>
      </c>
      <c r="E56" t="s">
        <v>52</v>
      </c>
    </row>
    <row r="58" spans="1:8" x14ac:dyDescent="0.2">
      <c r="A58" s="52" t="s">
        <v>76</v>
      </c>
    </row>
    <row r="59" spans="1:8" ht="15.75" x14ac:dyDescent="0.25">
      <c r="A59">
        <v>1</v>
      </c>
      <c r="B59" s="12" t="str">
        <f>INDEX(D60:D62,A59,1)</f>
        <v>не требуется</v>
      </c>
      <c r="C59" s="18" t="str">
        <f>VLOOKUP(B59,Таблица122[#All],2,)</f>
        <v/>
      </c>
      <c r="D59" t="s">
        <v>31</v>
      </c>
      <c r="E59" t="s">
        <v>32</v>
      </c>
      <c r="F59" s="22" t="s">
        <v>66</v>
      </c>
      <c r="G59" s="22"/>
      <c r="H59" s="22"/>
    </row>
    <row r="60" spans="1:8" ht="93.75" customHeight="1" x14ac:dyDescent="0.25">
      <c r="A60" s="8"/>
      <c r="B60" s="14"/>
      <c r="C60" s="33" t="str">
        <f>VLOOKUP(B59,Таблица122[#All],3,)</f>
        <v/>
      </c>
      <c r="D60" s="1" t="s">
        <v>17</v>
      </c>
      <c r="E60" s="24" t="s">
        <v>25</v>
      </c>
      <c r="F60" s="32" t="s">
        <v>25</v>
      </c>
      <c r="G60" s="22"/>
      <c r="H60" s="22"/>
    </row>
    <row r="61" spans="1:8" ht="54" customHeight="1" x14ac:dyDescent="0.2">
      <c r="A61" s="8"/>
      <c r="B61" s="14"/>
      <c r="D61" s="9" t="s">
        <v>72</v>
      </c>
      <c r="E61" s="20" t="s">
        <v>58</v>
      </c>
      <c r="F61" s="30" t="s">
        <v>71</v>
      </c>
      <c r="G61" s="22"/>
      <c r="H61" s="31"/>
    </row>
    <row r="62" spans="1:8" ht="15.75" x14ac:dyDescent="0.2">
      <c r="A62" s="8"/>
      <c r="B62" s="14"/>
      <c r="D62" s="9" t="s">
        <v>9</v>
      </c>
      <c r="E62" s="20" t="s">
        <v>70</v>
      </c>
      <c r="F62" s="32" t="s">
        <v>25</v>
      </c>
      <c r="G62" s="22"/>
      <c r="H62" s="22"/>
    </row>
    <row r="63" spans="1:8" ht="15.75" x14ac:dyDescent="0.25">
      <c r="A63" s="8"/>
      <c r="B63" s="14"/>
      <c r="D63" s="1"/>
      <c r="F63" s="22"/>
      <c r="G63" s="22"/>
      <c r="H63" s="22"/>
    </row>
    <row r="64" spans="1:8" ht="15.75" x14ac:dyDescent="0.25">
      <c r="B64" s="12"/>
      <c r="C64" s="1"/>
    </row>
    <row r="65" spans="1:5" ht="15.75" x14ac:dyDescent="0.25">
      <c r="A65" s="29" t="s">
        <v>55</v>
      </c>
      <c r="B65" s="12"/>
      <c r="C65" s="1"/>
    </row>
    <row r="66" spans="1:5" ht="15.75" x14ac:dyDescent="0.25">
      <c r="A66" s="17" t="str">
        <f>"Манометр ""Автон"" ("&amp;C5&amp;C20&amp;C29&amp;C36&amp;C48&amp;C54&amp;C59&amp;C42&amp;")"</f>
        <v>Манометр "Автон" (16МПа, 0.25%, М20х1.5, LoRa)</v>
      </c>
      <c r="B66" s="12"/>
      <c r="C66" s="1"/>
    </row>
    <row r="67" spans="1:5" ht="15.75" x14ac:dyDescent="0.25">
      <c r="A67" s="29" t="s">
        <v>82</v>
      </c>
      <c r="B67" s="12"/>
      <c r="C67" s="1"/>
    </row>
    <row r="68" spans="1:5" ht="15.75" x14ac:dyDescent="0.25">
      <c r="A68" s="17" t="str">
        <f>"Термоманометр ""Автон"" ("&amp;C5&amp;C20&amp;", -40..+85C, 2C"&amp;C29&amp;C36&amp;C42&amp;C54&amp;C59&amp;C48&amp;")"</f>
        <v>Термоманометр "Автон" (16МПа, 0.25%, -40..+85C, 2C, М20х1.5, LoRa)</v>
      </c>
      <c r="B68" s="25"/>
      <c r="C68" s="18"/>
      <c r="D68" s="17"/>
      <c r="E68" s="17"/>
    </row>
    <row r="69" spans="1:5" ht="15.75" x14ac:dyDescent="0.25">
      <c r="A69" s="19"/>
      <c r="B69" s="26"/>
      <c r="C69" s="27"/>
      <c r="D69" s="19"/>
      <c r="E69" s="19"/>
    </row>
    <row r="70" spans="1:5" ht="15.75" x14ac:dyDescent="0.25">
      <c r="A70" s="18" t="s">
        <v>68</v>
      </c>
    </row>
    <row r="71" spans="1:5" ht="104.25" customHeight="1" x14ac:dyDescent="0.2">
      <c r="A71" s="58" t="str">
        <f>IF(B59="другая",'Опросный лист манометр'!D11,Лист1!C60)</f>
        <v/>
      </c>
      <c r="B71" s="58"/>
      <c r="C71" s="58"/>
    </row>
    <row r="93" spans="1:2" ht="17.25" x14ac:dyDescent="0.3">
      <c r="A93" s="5"/>
      <c r="B93" s="15"/>
    </row>
  </sheetData>
  <mergeCells count="2">
    <mergeCell ref="A1:B1"/>
    <mergeCell ref="A71:C71"/>
  </mergeCells>
  <pageMargins left="0.7" right="0.7" top="0.75" bottom="0.75" header="0.3" footer="0.3"/>
  <pageSetup paperSize="9" orientation="portrait" horizontalDpi="4294967292" verticalDpi="12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манометр</vt:lpstr>
      <vt:lpstr>Лист1</vt:lpstr>
      <vt:lpstr>'Опросный лист манометр'!Область_печати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2023-03-15T09:18:15Z</cp:lastPrinted>
  <dcterms:created xsi:type="dcterms:W3CDTF">2008-11-24T06:26:29Z</dcterms:created>
  <dcterms:modified xsi:type="dcterms:W3CDTF">2023-06-06T08:31:19Z</dcterms:modified>
</cp:coreProperties>
</file>